
<file path=[Content_Types].xml><?xml version="1.0" encoding="utf-8"?>
<Types xmlns="http://schemas.openxmlformats.org/package/2006/content-types">
  <Default Extension="xml" ContentType="application/xml"/>
  <Default Extension="vml" ContentType="application/vnd.openxmlformats-officedocument.vmlDrawing"/>
  <Default Extension="jpeg" ContentType="image/jpeg"/>
  <Default Extension="JPG" ContentType="image/.jp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ml.chartshap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913"/>
  </bookViews>
  <sheets>
    <sheet name="表1-经营分析" sheetId="10" r:id="rId1"/>
    <sheet name="表2-边际贡献" sheetId="1" r:id="rId2"/>
    <sheet name="表3-管理报表" sheetId="12" r:id="rId3"/>
    <sheet name="表4-损益明细表" sheetId="3" r:id="rId4"/>
    <sheet name="表5-趋势图分析" sheetId="6" r:id="rId5"/>
    <sheet name="基础数据1-2021年损益" sheetId="7" r:id="rId6"/>
    <sheet name="基础数据2-2020年损益" sheetId="9" r:id="rId7"/>
    <sheet name="基础数据3-2021年预算" sheetId="11" r:id="rId8"/>
  </sheets>
  <definedNames>
    <definedName name="_xlnm._FilterDatabase" localSheetId="7" hidden="1">'基础数据3-2021年预算'!$B$3:$Q$150</definedName>
  </definedNames>
  <calcPr calcId="144525"/>
</workbook>
</file>

<file path=xl/comments1.xml><?xml version="1.0" encoding="utf-8"?>
<comments xmlns="http://schemas.openxmlformats.org/spreadsheetml/2006/main">
  <authors>
    <author>123</author>
    <author>作者</author>
  </authors>
  <commentList>
    <comment ref="D3" authorId="0">
      <text>
        <r>
          <rPr>
            <b/>
            <sz val="9"/>
            <rFont val="宋体"/>
            <charset val="134"/>
          </rPr>
          <t>syr:</t>
        </r>
        <r>
          <rPr>
            <sz val="9"/>
            <rFont val="宋体"/>
            <charset val="134"/>
          </rPr>
          <t xml:space="preserve">
XX请替换为本单位的名称</t>
        </r>
      </text>
    </comment>
    <comment ref="I120" authorId="1">
      <text>
        <r>
          <rPr>
            <sz val="9"/>
            <rFont val="宋体"/>
            <charset val="134"/>
          </rPr>
          <t xml:space="preserve">正数代表   利息收入   减少
负数代表   利息收入   增加
 </t>
        </r>
      </text>
    </comment>
    <comment ref="I122" authorId="1">
      <text>
        <r>
          <rPr>
            <sz val="9"/>
            <rFont val="宋体"/>
            <charset val="134"/>
          </rPr>
          <t xml:space="preserve">正数代表   利息收入   减少
负数代表   利息收入   增加
 </t>
        </r>
      </text>
    </comment>
    <comment ref="I123" authorId="1">
      <text>
        <r>
          <rPr>
            <sz val="9"/>
            <rFont val="宋体"/>
            <charset val="134"/>
          </rPr>
          <t xml:space="preserve">正数代表   利息收入   减少
负数代表   利息收入   增加
 </t>
        </r>
      </text>
    </comment>
    <comment ref="B143" authorId="1">
      <text>
        <r>
          <rPr>
            <b/>
            <sz val="11"/>
            <rFont val="宋体"/>
            <charset val="134"/>
          </rPr>
          <t>songyr:</t>
        </r>
        <r>
          <rPr>
            <sz val="11"/>
            <rFont val="宋体"/>
            <charset val="134"/>
          </rPr>
          <t xml:space="preserve">
所得税按累计计提，1.T月累计实现利润&gt;0，用（T月累计实现利润</t>
        </r>
        <r>
          <rPr>
            <sz val="11"/>
            <rFont val="Tahoma"/>
            <charset val="134"/>
          </rPr>
          <t>*15%</t>
        </r>
        <r>
          <rPr>
            <sz val="11"/>
            <rFont val="宋体"/>
            <charset val="134"/>
          </rPr>
          <t>）－（</t>
        </r>
        <r>
          <rPr>
            <sz val="11"/>
            <rFont val="Tahoma"/>
            <charset val="134"/>
          </rPr>
          <t>T-1</t>
        </r>
        <r>
          <rPr>
            <sz val="11"/>
            <rFont val="宋体"/>
            <charset val="134"/>
          </rPr>
          <t>月累计计提的所得税），得出当月计提的所得税</t>
        </r>
      </text>
    </comment>
  </commentList>
</comments>
</file>

<file path=xl/comments2.xml><?xml version="1.0" encoding="utf-8"?>
<comments xmlns="http://schemas.openxmlformats.org/spreadsheetml/2006/main">
  <authors>
    <author>作者</author>
  </authors>
  <commentList>
    <comment ref="B28" authorId="0">
      <text>
        <r>
          <rPr>
            <b/>
            <sz val="9"/>
            <rFont val="宋体"/>
            <charset val="134"/>
          </rPr>
          <t>收入</t>
        </r>
        <r>
          <rPr>
            <b/>
            <sz val="9"/>
            <rFont val="Tahoma"/>
            <charset val="134"/>
          </rPr>
          <t>-</t>
        </r>
        <r>
          <rPr>
            <b/>
            <sz val="9"/>
            <rFont val="宋体"/>
            <charset val="134"/>
          </rPr>
          <t>直接支出小计</t>
        </r>
        <r>
          <rPr>
            <sz val="9"/>
            <rFont val="Tahoma"/>
            <charset val="134"/>
          </rPr>
          <t xml:space="preserve">
</t>
        </r>
      </text>
    </comment>
    <comment ref="B44" authorId="0">
      <text>
        <r>
          <rPr>
            <b/>
            <sz val="9"/>
            <rFont val="宋体"/>
            <charset val="134"/>
          </rPr>
          <t>中后台人员
人员人数/业务人员人数</t>
        </r>
      </text>
    </comment>
  </commentList>
</comments>
</file>

<file path=xl/comments3.xml><?xml version="1.0" encoding="utf-8"?>
<comments xmlns="http://schemas.openxmlformats.org/spreadsheetml/2006/main">
  <authors>
    <author>作者</author>
    <author>123</author>
  </authors>
  <commentList>
    <comment ref="R4" authorId="0">
      <text>
        <r>
          <rPr>
            <b/>
            <sz val="9"/>
            <rFont val="宋体"/>
            <charset val="134"/>
          </rPr>
          <t>syr:
当月实际达成当月预算比</t>
        </r>
        <r>
          <rPr>
            <sz val="9"/>
            <rFont val="宋体"/>
            <charset val="134"/>
          </rPr>
          <t xml:space="preserve">
每个月对应选择，批注隐藏</t>
        </r>
      </text>
    </comment>
    <comment ref="S4" authorId="1">
      <text>
        <r>
          <rPr>
            <b/>
            <sz val="9"/>
            <rFont val="宋体"/>
            <charset val="134"/>
          </rPr>
          <t>syr:</t>
        </r>
        <r>
          <rPr>
            <sz val="9"/>
            <rFont val="宋体"/>
            <charset val="134"/>
          </rPr>
          <t xml:space="preserve">
累计发生达成全年预算比</t>
        </r>
      </text>
    </comment>
    <comment ref="B43" authorId="1">
      <text>
        <r>
          <rPr>
            <b/>
            <sz val="9"/>
            <rFont val="宋体"/>
            <charset val="134"/>
          </rPr>
          <t>123:正数填写转利润金额（涉及到账务处理的）</t>
        </r>
      </text>
    </comment>
    <comment ref="B44" authorId="0">
      <text>
        <r>
          <rPr>
            <b/>
            <sz val="9"/>
            <rFont val="宋体"/>
            <charset val="134"/>
          </rPr>
          <t>作者:</t>
        </r>
        <r>
          <rPr>
            <sz val="9"/>
            <rFont val="宋体"/>
            <charset val="134"/>
          </rPr>
          <t xml:space="preserve">
除了成本外，包含所有费用和其他收入支付
</t>
        </r>
      </text>
    </comment>
    <comment ref="C49" authorId="0">
      <text>
        <r>
          <rPr>
            <sz val="9"/>
            <rFont val="宋体"/>
            <charset val="134"/>
          </rPr>
          <t>直营收入</t>
        </r>
        <r>
          <rPr>
            <sz val="9"/>
            <rFont val="Tahoma"/>
            <charset val="134"/>
          </rPr>
          <t>/</t>
        </r>
        <r>
          <rPr>
            <sz val="9"/>
            <rFont val="宋体"/>
            <charset val="134"/>
          </rPr>
          <t xml:space="preserve">累计终端
</t>
        </r>
        <r>
          <rPr>
            <sz val="9"/>
            <rFont val="Tahoma"/>
            <charset val="134"/>
          </rPr>
          <t xml:space="preserve">
</t>
        </r>
      </text>
    </comment>
    <comment ref="C50" authorId="0">
      <text>
        <r>
          <rPr>
            <b/>
            <sz val="9"/>
            <rFont val="宋体"/>
            <charset val="134"/>
          </rPr>
          <t>直营收入</t>
        </r>
        <r>
          <rPr>
            <b/>
            <sz val="9"/>
            <rFont val="Tahoma"/>
            <charset val="134"/>
          </rPr>
          <t>/</t>
        </r>
        <r>
          <rPr>
            <b/>
            <sz val="9"/>
            <rFont val="宋体"/>
            <charset val="134"/>
          </rPr>
          <t>活跃终端</t>
        </r>
      </text>
    </comment>
    <comment ref="C51" authorId="1">
      <text>
        <r>
          <rPr>
            <b/>
            <sz val="9"/>
            <rFont val="宋体"/>
            <charset val="134"/>
          </rPr>
          <t>123:</t>
        </r>
        <r>
          <rPr>
            <sz val="9"/>
            <rFont val="宋体"/>
            <charset val="134"/>
          </rPr>
          <t xml:space="preserve">
每一元人员费用产出多少元收入</t>
        </r>
      </text>
    </comment>
    <comment ref="Q51" authorId="1">
      <text>
        <r>
          <rPr>
            <b/>
            <sz val="9"/>
            <rFont val="宋体"/>
            <charset val="134"/>
          </rPr>
          <t>123:</t>
        </r>
        <r>
          <rPr>
            <sz val="9"/>
            <rFont val="宋体"/>
            <charset val="134"/>
          </rPr>
          <t xml:space="preserve">
预算梯队标准
非预算自单位预算收入/预算人员费用数据</t>
        </r>
      </text>
    </comment>
    <comment ref="C53" authorId="0">
      <text>
        <r>
          <rPr>
            <sz val="9"/>
            <rFont val="宋体"/>
            <charset val="134"/>
          </rPr>
          <t>当月新增终端</t>
        </r>
        <r>
          <rPr>
            <sz val="9"/>
            <rFont val="Tahoma"/>
            <charset val="134"/>
          </rPr>
          <t>/</t>
        </r>
        <r>
          <rPr>
            <sz val="9"/>
            <rFont val="宋体"/>
            <charset val="134"/>
          </rPr>
          <t>人数</t>
        </r>
        <r>
          <rPr>
            <sz val="9"/>
            <rFont val="Tahoma"/>
            <charset val="134"/>
          </rPr>
          <t xml:space="preserve">
</t>
        </r>
      </text>
    </comment>
    <comment ref="C54" authorId="0">
      <text>
        <r>
          <rPr>
            <b/>
            <sz val="9"/>
            <rFont val="宋体"/>
            <charset val="134"/>
          </rPr>
          <t>累计终端</t>
        </r>
        <r>
          <rPr>
            <b/>
            <sz val="9"/>
            <rFont val="Tahoma"/>
            <charset val="134"/>
          </rPr>
          <t>/</t>
        </r>
        <r>
          <rPr>
            <b/>
            <sz val="9"/>
            <rFont val="宋体"/>
            <charset val="134"/>
          </rPr>
          <t>人数</t>
        </r>
      </text>
    </comment>
    <comment ref="C55" authorId="0">
      <text>
        <r>
          <rPr>
            <b/>
            <sz val="9"/>
            <rFont val="宋体"/>
            <charset val="134"/>
          </rPr>
          <t>收入费用明细表</t>
        </r>
        <r>
          <rPr>
            <b/>
            <sz val="9"/>
            <rFont val="Tahoma"/>
            <charset val="134"/>
          </rPr>
          <t>"</t>
        </r>
        <r>
          <rPr>
            <b/>
            <sz val="9"/>
            <rFont val="宋体"/>
            <charset val="134"/>
          </rPr>
          <t>银盛支付业务收入</t>
        </r>
        <r>
          <rPr>
            <b/>
            <sz val="9"/>
            <rFont val="Tahoma"/>
            <charset val="134"/>
          </rPr>
          <t>"/</t>
        </r>
        <r>
          <rPr>
            <b/>
            <sz val="9"/>
            <rFont val="宋体"/>
            <charset val="134"/>
          </rPr>
          <t>人数</t>
        </r>
        <r>
          <rPr>
            <b/>
            <sz val="9"/>
            <rFont val="Tahoma"/>
            <charset val="134"/>
          </rPr>
          <t xml:space="preserve"> 
 </t>
        </r>
        <r>
          <rPr>
            <b/>
            <sz val="9"/>
            <rFont val="宋体"/>
            <charset val="134"/>
          </rPr>
          <t>单位：元</t>
        </r>
      </text>
    </comment>
    <comment ref="C56" authorId="0">
      <text>
        <r>
          <rPr>
            <sz val="9"/>
            <rFont val="宋体"/>
            <charset val="134"/>
          </rPr>
          <t>收入费用明细表“净利润”</t>
        </r>
        <r>
          <rPr>
            <sz val="9"/>
            <rFont val="Tahoma"/>
            <charset val="134"/>
          </rPr>
          <t>/</t>
        </r>
        <r>
          <rPr>
            <sz val="9"/>
            <rFont val="宋体"/>
            <charset val="134"/>
          </rPr>
          <t>人数</t>
        </r>
        <r>
          <rPr>
            <sz val="9"/>
            <rFont val="Tahoma"/>
            <charset val="134"/>
          </rPr>
          <t xml:space="preserve">   </t>
        </r>
        <r>
          <rPr>
            <sz val="9"/>
            <rFont val="宋体"/>
            <charset val="134"/>
          </rPr>
          <t>单位：元</t>
        </r>
        <r>
          <rPr>
            <sz val="9"/>
            <rFont val="Tahoma"/>
            <charset val="134"/>
          </rPr>
          <t xml:space="preserve">
</t>
        </r>
      </text>
    </comment>
    <comment ref="C58" authorId="1">
      <text>
        <r>
          <rPr>
            <b/>
            <sz val="9"/>
            <rFont val="宋体"/>
            <charset val="134"/>
          </rPr>
          <t>123:</t>
        </r>
        <r>
          <rPr>
            <sz val="9"/>
            <rFont val="宋体"/>
            <charset val="134"/>
          </rPr>
          <t xml:space="preserve">
以未结转利润口径为依据</t>
        </r>
      </text>
    </comment>
    <comment ref="C59" authorId="1">
      <text>
        <r>
          <rPr>
            <b/>
            <sz val="9"/>
            <rFont val="宋体"/>
            <charset val="134"/>
          </rPr>
          <t>123:</t>
        </r>
        <r>
          <rPr>
            <sz val="9"/>
            <rFont val="宋体"/>
            <charset val="134"/>
          </rPr>
          <t xml:space="preserve">
每一元设备、机具投入摊销额产出多少元收入</t>
        </r>
      </text>
    </comment>
  </commentList>
</comments>
</file>

<file path=xl/comments4.xml><?xml version="1.0" encoding="utf-8"?>
<comments xmlns="http://schemas.openxmlformats.org/spreadsheetml/2006/main">
  <authors>
    <author>作者</author>
  </authors>
  <commentList>
    <comment ref="B142" authorId="0">
      <text>
        <r>
          <rPr>
            <b/>
            <sz val="11"/>
            <rFont val="宋体"/>
            <charset val="134"/>
          </rPr>
          <t>songyr:</t>
        </r>
        <r>
          <rPr>
            <sz val="11"/>
            <rFont val="宋体"/>
            <charset val="134"/>
          </rPr>
          <t xml:space="preserve">
所得税按累计计提，1.T月累计实现利润&gt;0，用（T月累计实现利润</t>
        </r>
        <r>
          <rPr>
            <sz val="11"/>
            <rFont val="Tahoma"/>
            <charset val="134"/>
          </rPr>
          <t>*15%</t>
        </r>
        <r>
          <rPr>
            <sz val="11"/>
            <rFont val="宋体"/>
            <charset val="134"/>
          </rPr>
          <t>）－（</t>
        </r>
        <r>
          <rPr>
            <sz val="11"/>
            <rFont val="Tahoma"/>
            <charset val="134"/>
          </rPr>
          <t>T-1</t>
        </r>
        <r>
          <rPr>
            <sz val="11"/>
            <rFont val="宋体"/>
            <charset val="134"/>
          </rPr>
          <t>月累计计提的所得税），得出当月计提的所得税</t>
        </r>
      </text>
    </comment>
  </commentList>
</comments>
</file>

<file path=xl/comments5.xml><?xml version="1.0" encoding="utf-8"?>
<comments xmlns="http://schemas.openxmlformats.org/spreadsheetml/2006/main">
  <authors>
    <author>123</author>
    <author>作者</author>
  </authors>
  <commentList>
    <comment ref="A13" authorId="0">
      <text>
        <r>
          <rPr>
            <b/>
            <sz val="9"/>
            <rFont val="宋体"/>
            <charset val="134"/>
          </rPr>
          <t>参考思路:</t>
        </r>
        <r>
          <rPr>
            <sz val="9"/>
            <rFont val="宋体"/>
            <charset val="134"/>
          </rPr>
          <t xml:space="preserve">
1.可针对本月不同业务类型收入分细类分析
2.可针对不同月份收入情况明细分析
3.分析收入的达成率
4.收入环比上月、环比去年同期进行分析
！！！</t>
        </r>
        <r>
          <rPr>
            <b/>
            <sz val="9"/>
            <rFont val="宋体"/>
            <charset val="134"/>
          </rPr>
          <t>已设置自动换行，同一区块描述字段太多导致无法显示完全可以拉宽行显示完整字段，不要另起一单元格来写</t>
        </r>
      </text>
    </comment>
    <comment ref="B17" authorId="0">
      <text>
        <r>
          <rPr>
            <b/>
            <sz val="9"/>
            <rFont val="宋体"/>
            <charset val="134"/>
          </rPr>
          <t>123:</t>
        </r>
        <r>
          <rPr>
            <sz val="9"/>
            <rFont val="宋体"/>
            <charset val="134"/>
          </rPr>
          <t xml:space="preserve">
如有需要可以在此行前插入新行增加分析段落</t>
        </r>
      </text>
    </comment>
    <comment ref="A18" authorId="1">
      <text>
        <r>
          <rPr>
            <b/>
            <sz val="9"/>
            <rFont val="宋体"/>
            <charset val="134"/>
          </rPr>
          <t>参考思路:</t>
        </r>
        <r>
          <rPr>
            <sz val="9"/>
            <rFont val="宋体"/>
            <charset val="134"/>
          </rPr>
          <t xml:space="preserve">
小结:收入整体呈现波动上升趋势，在2月达到谷底，主要受春节期间交易量减少的影响，3月开始回升，4月小幅下降后5月开始有所增长，主要受大POS手续费和收单POS机具租转售影响，6月与5月基本持平（直营手续收入略有上涨，收单POS机具销售略有下降），7月大POS手续费收入上涨，由此带来收入整体上涨，8月大POS手续费收入保持稳定，同时，手机POS代理手续费收入增长，机具销售略有增长;9月大POS直营和代理手续费收入有少量增长，带来收入持续上升趋势；10月大POS直营手续费收入回落影响收入，与8月趋于一致；11月收入猛增，环比上涨万元，主要是大POS直营万元增长和代理万元增长所致；12月直营手续费收入的增长使收入稳定在上升趋势。截止12月，收入累计达成率仅为%，未完成全年目标。互联网业务收入没有任何进展，应引起重视。收入主要来源为收单收入，收入结构单一，应采取多种渠道，增加收入业务类型，同时发展现在市场有客户存量的业务，从而提升收入。</t>
        </r>
      </text>
    </comment>
    <comment ref="A29" authorId="1">
      <text>
        <r>
          <rPr>
            <b/>
            <sz val="9"/>
            <rFont val="宋体"/>
            <charset val="134"/>
          </rPr>
          <t>参考思路:</t>
        </r>
        <r>
          <rPr>
            <sz val="9"/>
            <rFont val="宋体"/>
            <charset val="134"/>
          </rPr>
          <t xml:space="preserve">
小结：占比与上月比结构变化对比。
1.成本环比上月、环比去年同期增长下降情况以及影响原因；
2.收入与毛利趋势基本一致，说明毛利受收入影响较大，毛利在2月达到谷底，主要是因为收入大幅下降，3月开始收入毛利间隔开始拉大，主要是受收入上涨影响，9月成本上涨，收入与毛利间隔拉大，10月毛利受收入下降、通道成本上升影响下滑，11月、12月毛利随收入陡增而达到峰值。</t>
        </r>
      </text>
    </comment>
    <comment ref="B33" authorId="0">
      <text>
        <r>
          <rPr>
            <b/>
            <sz val="9"/>
            <rFont val="宋体"/>
            <charset val="134"/>
          </rPr>
          <t>123:</t>
        </r>
        <r>
          <rPr>
            <sz val="9"/>
            <rFont val="宋体"/>
            <charset val="134"/>
          </rPr>
          <t xml:space="preserve">
如有需要可以在此行前插入新行增加分析段落</t>
        </r>
      </text>
    </comment>
    <comment ref="A34" authorId="1">
      <text>
        <r>
          <rPr>
            <b/>
            <sz val="9"/>
            <rFont val="宋体"/>
            <charset val="134"/>
          </rPr>
          <t>参考思路:</t>
        </r>
        <r>
          <rPr>
            <sz val="9"/>
            <rFont val="宋体"/>
            <charset val="134"/>
          </rPr>
          <t xml:space="preserve">
小结：占比与上月比结构变化对比。
1.成本环比上月、环比去年同期增长下降情况以及影响原因；
2.收入与毛利趋势基本一致，说明毛利受收入影响较大，毛利在2月达到谷底，主要是因为收入大幅下降，3月开始收入毛利间隔开始拉大，主要是受收入上涨影响，9月成本上涨，收入与毛利间隔拉大，10月毛利受收入下降、通道成本上升影响下滑，11月、12月毛利随收入陡增而达到峰值。</t>
        </r>
      </text>
    </comment>
    <comment ref="A48" authorId="1">
      <text>
        <r>
          <rPr>
            <b/>
            <sz val="9"/>
            <rFont val="宋体"/>
            <charset val="134"/>
          </rPr>
          <t xml:space="preserve">分析思路:
</t>
        </r>
        <r>
          <rPr>
            <sz val="9"/>
            <rFont val="宋体"/>
            <charset val="134"/>
          </rPr>
          <t>根据分公司费用占比判断不同情况
如：分公司费用开始趋于稳定，应保证费用合理使用，采取措施提高分公司收入
如：占比严重超标，严重收不抵支，分公司应尽快提升收入，创造更多毛利</t>
        </r>
      </text>
    </comment>
    <comment ref="B52" authorId="0">
      <text>
        <r>
          <rPr>
            <b/>
            <sz val="9"/>
            <rFont val="宋体"/>
            <charset val="134"/>
          </rPr>
          <t>123:</t>
        </r>
        <r>
          <rPr>
            <sz val="9"/>
            <rFont val="宋体"/>
            <charset val="134"/>
          </rPr>
          <t xml:space="preserve">
如有需要可以在此行前插入新行增加分析段落</t>
        </r>
      </text>
    </comment>
    <comment ref="A53" authorId="1">
      <text>
        <r>
          <rPr>
            <b/>
            <sz val="9"/>
            <rFont val="宋体"/>
            <charset val="134"/>
          </rPr>
          <t xml:space="preserve">参考思路:
</t>
        </r>
        <r>
          <rPr>
            <sz val="9"/>
            <rFont val="宋体"/>
            <charset val="134"/>
          </rPr>
          <t>小结：1-6月日常费用处于在收入线之上，7-9月处于收入线之下，处于良好趋势，10月费用高于收入，应引起重视，11月收入上涨，费用与10月基本持平，处于收入线之下，12月收入与费用间隔拉大，开始产生盈利。费用并不与收入趋势完全一致，说明费用受收入影响较小。</t>
        </r>
      </text>
    </comment>
    <comment ref="A62" authorId="1">
      <text>
        <r>
          <rPr>
            <b/>
            <sz val="9"/>
            <rFont val="宋体"/>
            <charset val="134"/>
          </rPr>
          <t xml:space="preserve">参考思路:
</t>
        </r>
        <r>
          <rPr>
            <sz val="9"/>
            <rFont val="宋体"/>
            <charset val="134"/>
          </rPr>
          <t>从毛利与总费用趋势图来看，毛利开始上升。1月-10月均处于亏损状态，这说明毛利不能弥补费用的开支，11月改变状况，毛利大于费用，开始产生盈利,12月间隔拉大，盈利增加。从趋势上看总费用呈上涨趋势，分公司可以在收入方面努力提高，同时控制费用率。11月由收入上涨带来毛利的陡增，改变了之前亏损的状况，11月、12月保持盈利。</t>
        </r>
      </text>
    </comment>
    <comment ref="B64" authorId="0">
      <text>
        <r>
          <rPr>
            <b/>
            <sz val="9"/>
            <rFont val="宋体"/>
            <charset val="134"/>
          </rPr>
          <t>123:</t>
        </r>
        <r>
          <rPr>
            <sz val="9"/>
            <rFont val="宋体"/>
            <charset val="134"/>
          </rPr>
          <t xml:space="preserve">
如有需要可以在此行前插入新行增加分析段落</t>
        </r>
      </text>
    </comment>
    <comment ref="A65" authorId="1">
      <text>
        <r>
          <rPr>
            <b/>
            <sz val="9"/>
            <rFont val="宋体"/>
            <charset val="134"/>
          </rPr>
          <t xml:space="preserve">参考思路:
</t>
        </r>
        <r>
          <rPr>
            <sz val="9"/>
            <rFont val="宋体"/>
            <charset val="134"/>
          </rPr>
          <t>从毛利与总费用趋势图来看，毛利开始上升。1月-10月均处于亏损状态，这说明毛利不能弥补费用的开支，11月改变状况，毛利大于费用，开始产生盈利,12月间隔拉大，盈利增加。从趋势上看总费用呈上涨趋势，分公司可以在收入方面努力提高，同时控制费用率。11月由收入上涨带来毛利的陡增，改变了之前亏损的状况，11月、12月保持盈利。</t>
        </r>
      </text>
    </comment>
  </commentList>
</comments>
</file>

<file path=xl/comments6.xml><?xml version="1.0" encoding="utf-8"?>
<comments xmlns="http://schemas.openxmlformats.org/spreadsheetml/2006/main">
  <authors>
    <author>作者</author>
  </authors>
  <commentList>
    <comment ref="B142" authorId="0">
      <text>
        <r>
          <rPr>
            <b/>
            <sz val="11"/>
            <rFont val="宋体"/>
            <charset val="134"/>
          </rPr>
          <t>songyr:</t>
        </r>
        <r>
          <rPr>
            <sz val="11"/>
            <rFont val="宋体"/>
            <charset val="134"/>
          </rPr>
          <t xml:space="preserve">
所得税按累计计提，1.T月累计实现利润&gt;0，用（T月累计实现利润</t>
        </r>
        <r>
          <rPr>
            <sz val="11"/>
            <rFont val="Tahoma"/>
            <charset val="134"/>
          </rPr>
          <t>*15%</t>
        </r>
        <r>
          <rPr>
            <sz val="11"/>
            <rFont val="宋体"/>
            <charset val="134"/>
          </rPr>
          <t>）－（</t>
        </r>
        <r>
          <rPr>
            <sz val="11"/>
            <rFont val="Tahoma"/>
            <charset val="134"/>
          </rPr>
          <t>T-1</t>
        </r>
        <r>
          <rPr>
            <sz val="11"/>
            <rFont val="宋体"/>
            <charset val="134"/>
          </rPr>
          <t>月累计计提的所得税），得出当月计提的所得税</t>
        </r>
      </text>
    </comment>
  </commentList>
</comments>
</file>

<file path=xl/comments7.xml><?xml version="1.0" encoding="utf-8"?>
<comments xmlns="http://schemas.openxmlformats.org/spreadsheetml/2006/main">
  <authors>
    <author>作者</author>
  </authors>
  <commentList>
    <comment ref="B142" authorId="0">
      <text>
        <r>
          <rPr>
            <b/>
            <sz val="11"/>
            <rFont val="宋体"/>
            <charset val="134"/>
          </rPr>
          <t>songyr:</t>
        </r>
        <r>
          <rPr>
            <sz val="11"/>
            <rFont val="宋体"/>
            <charset val="134"/>
          </rPr>
          <t xml:space="preserve">
所得税按累计计提，1.T月累计实现利润&gt;0，用（T月累计实现利润</t>
        </r>
        <r>
          <rPr>
            <sz val="11"/>
            <rFont val="Tahoma"/>
            <charset val="134"/>
          </rPr>
          <t>*15%</t>
        </r>
        <r>
          <rPr>
            <sz val="11"/>
            <rFont val="宋体"/>
            <charset val="134"/>
          </rPr>
          <t>）－（</t>
        </r>
        <r>
          <rPr>
            <sz val="11"/>
            <rFont val="Tahoma"/>
            <charset val="134"/>
          </rPr>
          <t>T-1</t>
        </r>
        <r>
          <rPr>
            <sz val="11"/>
            <rFont val="宋体"/>
            <charset val="134"/>
          </rPr>
          <t>月累计计提的所得税），得出当月计提的所得税</t>
        </r>
      </text>
    </comment>
  </commentList>
</comments>
</file>

<file path=xl/comments8.xml><?xml version="1.0" encoding="utf-8"?>
<comments xmlns="http://schemas.openxmlformats.org/spreadsheetml/2006/main">
  <authors>
    <author>作者</author>
  </authors>
  <commentList>
    <comment ref="B142" authorId="0">
      <text>
        <r>
          <rPr>
            <b/>
            <sz val="11"/>
            <rFont val="宋体"/>
            <charset val="134"/>
          </rPr>
          <t>songyr:</t>
        </r>
        <r>
          <rPr>
            <sz val="11"/>
            <rFont val="宋体"/>
            <charset val="134"/>
          </rPr>
          <t xml:space="preserve">
所得税按累计计提，1.T月累计实现利润&gt;0，用（T月累计实现利润</t>
        </r>
        <r>
          <rPr>
            <sz val="11"/>
            <rFont val="Tahoma"/>
            <charset val="134"/>
          </rPr>
          <t>*15%</t>
        </r>
        <r>
          <rPr>
            <sz val="11"/>
            <rFont val="宋体"/>
            <charset val="134"/>
          </rPr>
          <t>）－（</t>
        </r>
        <r>
          <rPr>
            <sz val="11"/>
            <rFont val="Tahoma"/>
            <charset val="134"/>
          </rPr>
          <t>T-1</t>
        </r>
        <r>
          <rPr>
            <sz val="11"/>
            <rFont val="宋体"/>
            <charset val="134"/>
          </rPr>
          <t>月累计计提的所得税），得出当月计提的所得税</t>
        </r>
      </text>
    </comment>
  </commentList>
</comments>
</file>

<file path=xl/sharedStrings.xml><?xml version="1.0" encoding="utf-8"?>
<sst xmlns="http://schemas.openxmlformats.org/spreadsheetml/2006/main" count="1778" uniqueCount="294">
  <si>
    <t>↑
分
析</t>
  </si>
  <si>
    <t>2021年预算进度</t>
  </si>
  <si>
    <t>←  ↑  
预算达成情况</t>
  </si>
  <si>
    <t>请选择对应单位</t>
  </si>
  <si>
    <t>分公司</t>
  </si>
  <si>
    <t>单位:万元</t>
  </si>
  <si>
    <t>项目期间</t>
  </si>
  <si>
    <t>2021年
累计</t>
  </si>
  <si>
    <t>2020年
同期累计</t>
  </si>
  <si>
    <t>同比
增减额</t>
  </si>
  <si>
    <t>同比
增幅</t>
  </si>
  <si>
    <t>环比
增减额</t>
  </si>
  <si>
    <t>环比
增幅</t>
  </si>
  <si>
    <t>环比、同比分析</t>
  </si>
  <si>
    <t>达成
当月预算</t>
  </si>
  <si>
    <t>全年预算</t>
  </si>
  <si>
    <t>累计达成
全年预算</t>
  </si>
  <si>
    <t>总收入</t>
  </si>
  <si>
    <t>分析</t>
  </si>
  <si>
    <t>1.1.1</t>
  </si>
  <si>
    <t>1.1.2</t>
  </si>
  <si>
    <t>1.1.3</t>
  </si>
  <si>
    <t>1.1.4</t>
  </si>
  <si>
    <t>1.2</t>
  </si>
  <si>
    <t>1.2.1</t>
  </si>
  <si>
    <t>1.2.2</t>
  </si>
  <si>
    <t>1.2.3</t>
  </si>
  <si>
    <t>1.2.4</t>
  </si>
  <si>
    <t>1.2.5</t>
  </si>
  <si>
    <t>1.2.6</t>
  </si>
  <si>
    <t>1.3</t>
  </si>
  <si>
    <t>1.3.1</t>
  </si>
  <si>
    <t>1.3.2</t>
  </si>
  <si>
    <t>1.3.3</t>
  </si>
  <si>
    <t>1.4</t>
  </si>
  <si>
    <t>1.4.1</t>
  </si>
  <si>
    <t>1.4.2</t>
  </si>
  <si>
    <t>1.4.3</t>
  </si>
  <si>
    <t>1.4.4</t>
  </si>
  <si>
    <t>1.4.5</t>
  </si>
  <si>
    <t>1.4.6</t>
  </si>
  <si>
    <t>1.4.7</t>
  </si>
  <si>
    <t>1.5</t>
  </si>
  <si>
    <t>1.6</t>
  </si>
  <si>
    <t>1.6.1</t>
  </si>
  <si>
    <t>1.6.2</t>
  </si>
  <si>
    <t>1.7</t>
  </si>
  <si>
    <t>1.7.1</t>
  </si>
  <si>
    <t>1.8</t>
  </si>
  <si>
    <t>1.8.1</t>
  </si>
  <si>
    <t>1.8.2</t>
  </si>
  <si>
    <t>1.8.3</t>
  </si>
  <si>
    <t>1.8.4</t>
  </si>
  <si>
    <t>1.8.5</t>
  </si>
  <si>
    <t>1.8.6</t>
  </si>
  <si>
    <t>1.8.7</t>
  </si>
  <si>
    <t>1.8.8</t>
  </si>
  <si>
    <t>1.8.9</t>
  </si>
  <si>
    <t>1.9</t>
  </si>
  <si>
    <t>1.9.1</t>
  </si>
  <si>
    <t>1.9.2</t>
  </si>
  <si>
    <t>1.9.3</t>
  </si>
  <si>
    <t>1.9.4</t>
  </si>
  <si>
    <t>1.9.5</t>
  </si>
  <si>
    <t>1.10</t>
  </si>
  <si>
    <t>1.11</t>
  </si>
  <si>
    <t>1.12</t>
  </si>
  <si>
    <t>1.13</t>
  </si>
  <si>
    <t>1.14</t>
  </si>
  <si>
    <t>主营业务成本</t>
  </si>
  <si>
    <t>2.1</t>
  </si>
  <si>
    <t>2.2</t>
  </si>
  <si>
    <t>2.3</t>
  </si>
  <si>
    <t>2.4</t>
  </si>
  <si>
    <t>2.4.1</t>
  </si>
  <si>
    <t>2.4.2</t>
  </si>
  <si>
    <t>2.4.3</t>
  </si>
  <si>
    <t>2.4.4</t>
  </si>
  <si>
    <t>2.4.5</t>
  </si>
  <si>
    <t>2.4.6</t>
  </si>
  <si>
    <t>2.4.7</t>
  </si>
  <si>
    <t>2.5</t>
  </si>
  <si>
    <t>2.6</t>
  </si>
  <si>
    <t>2.7</t>
  </si>
  <si>
    <t>2.8</t>
  </si>
  <si>
    <t>2.9</t>
  </si>
  <si>
    <t>营业税金及附加</t>
  </si>
  <si>
    <t>日常经营费用</t>
  </si>
  <si>
    <t>变动费用</t>
  </si>
  <si>
    <t>4.1.1</t>
  </si>
  <si>
    <t>4.1.2</t>
  </si>
  <si>
    <t>4.1.3</t>
  </si>
  <si>
    <t>4.1.4</t>
  </si>
  <si>
    <t>.</t>
  </si>
  <si>
    <t>人员费用</t>
  </si>
  <si>
    <t>4.2.1</t>
  </si>
  <si>
    <t>4.2.2</t>
  </si>
  <si>
    <t>4.2.3</t>
  </si>
  <si>
    <t>4.2.4</t>
  </si>
  <si>
    <t>4.2.5</t>
  </si>
  <si>
    <t>4.2.6</t>
  </si>
  <si>
    <t>4.2.7</t>
  </si>
  <si>
    <t>4.2.8</t>
  </si>
  <si>
    <t>4.2.9</t>
  </si>
  <si>
    <t>4.2.10</t>
  </si>
  <si>
    <t>其他日常经营费用</t>
  </si>
  <si>
    <t>4.3.1</t>
  </si>
  <si>
    <t>4.3.2</t>
  </si>
  <si>
    <t>4.3.3</t>
  </si>
  <si>
    <t>4.3.4</t>
  </si>
  <si>
    <t>4.3.5</t>
  </si>
  <si>
    <t>4.3.6</t>
  </si>
  <si>
    <t>4.3.7</t>
  </si>
  <si>
    <t>4.3.8</t>
  </si>
  <si>
    <t>4.3.9</t>
  </si>
  <si>
    <t>4.3.10</t>
  </si>
  <si>
    <t>4.3.11</t>
  </si>
  <si>
    <t>4.3.12</t>
  </si>
  <si>
    <t>4.3.13</t>
  </si>
  <si>
    <t>4.3.14</t>
  </si>
  <si>
    <t>4.3.15</t>
  </si>
  <si>
    <t>4.3.16</t>
  </si>
  <si>
    <t>4.3.17</t>
  </si>
  <si>
    <t>4.3.18</t>
  </si>
  <si>
    <t>4.3.19</t>
  </si>
  <si>
    <t>4.3.20</t>
  </si>
  <si>
    <t>4.3.21</t>
  </si>
  <si>
    <t>折旧与摊销费用</t>
  </si>
  <si>
    <t>4.4.1</t>
  </si>
  <si>
    <t>4.4.2</t>
  </si>
  <si>
    <t>4.4.3</t>
  </si>
  <si>
    <t>4.4.4</t>
  </si>
  <si>
    <t>4.4.5</t>
  </si>
  <si>
    <t>财务费用</t>
  </si>
  <si>
    <t>5.1</t>
  </si>
  <si>
    <t>5.2</t>
  </si>
  <si>
    <t>5.3</t>
  </si>
  <si>
    <t>5.4</t>
  </si>
  <si>
    <t>5.5</t>
  </si>
  <si>
    <t>5.6</t>
  </si>
  <si>
    <t>5.7</t>
  </si>
  <si>
    <t>5.8</t>
  </si>
  <si>
    <t>主营业务利润</t>
  </si>
  <si>
    <t>其他收入支出合计</t>
  </si>
  <si>
    <t>其他业务收入</t>
  </si>
  <si>
    <t>其他业务支出</t>
  </si>
  <si>
    <t>营业外收入</t>
  </si>
  <si>
    <t>营业外支出</t>
  </si>
  <si>
    <t>资产减值损失</t>
  </si>
  <si>
    <t>其他收益</t>
  </si>
  <si>
    <t>投资收益</t>
  </si>
  <si>
    <t>提取互联网风险准备金</t>
  </si>
  <si>
    <t>经营利润</t>
  </si>
  <si>
    <t>12</t>
  </si>
  <si>
    <t>实现利润</t>
  </si>
  <si>
    <t>所得税（按利润计提）</t>
  </si>
  <si>
    <t>税后利润</t>
  </si>
  <si>
    <t>考核利润环比减少万元：   
影响本月利润下降的主要因素如下：
1.
2.
3.
4.
影响本月利润增长的主要因素是：
1.
2.
3.</t>
  </si>
  <si>
    <t xml:space="preserve">      </t>
  </si>
  <si>
    <t>特殊需求对比数据：</t>
  </si>
  <si>
    <t>1.4-2.4</t>
  </si>
  <si>
    <t>可辅助上述环比、同比分析</t>
  </si>
  <si>
    <t>利润复核(数据检查)</t>
  </si>
  <si>
    <t>对报表取数数据准确性检查</t>
  </si>
  <si>
    <t>其他指标：</t>
  </si>
  <si>
    <t>★ 利润收入率</t>
  </si>
  <si>
    <t>★ 成本收入率</t>
  </si>
  <si>
    <t>★ 费用收入率</t>
  </si>
  <si>
    <t>报表说明：</t>
  </si>
  <si>
    <t xml:space="preserve">      1、本表数据属于全自动核算报表，需要对B2单位格进行勾选，勾选本单位名称；需要对B3单位格进行勾选，勾选需要分析的月份，表格会根据B3单元格自动核算对应的数据，需要在K列进行文字分析</t>
  </si>
  <si>
    <t xml:space="preserve">      2、本表已设定格式，不能变动。</t>
  </si>
  <si>
    <t xml:space="preserve">      3、本表已设置行列组合模式，可以通过点击左上角      进行组合收缩或展开，也可通过行上方或者列左侧的      进行组合收缩或展开</t>
  </si>
  <si>
    <t>单位：万元</t>
  </si>
  <si>
    <t>项目</t>
  </si>
  <si>
    <t>合计</t>
  </si>
  <si>
    <t>填写备注</t>
  </si>
  <si>
    <t>自带公式</t>
  </si>
  <si>
    <t>收入</t>
  </si>
  <si>
    <t>直接
支出
情况</t>
  </si>
  <si>
    <t>明细：成本1</t>
  </si>
  <si>
    <t>明细：成本2</t>
  </si>
  <si>
    <t>明细：成本3</t>
  </si>
  <si>
    <t>明细：成本4</t>
  </si>
  <si>
    <t>明细：成本5</t>
  </si>
  <si>
    <t>附加税金</t>
  </si>
  <si>
    <t>业务人员
人员费用</t>
  </si>
  <si>
    <t>人数</t>
  </si>
  <si>
    <t>手填</t>
  </si>
  <si>
    <t>金额</t>
  </si>
  <si>
    <t>机具租赁摊销</t>
  </si>
  <si>
    <t>直接支出小计</t>
  </si>
  <si>
    <t>边际贡献</t>
  </si>
  <si>
    <t>间接
支出
情况</t>
  </si>
  <si>
    <t>中后台人员
人员费用</t>
  </si>
  <si>
    <t>明细1：其他日常
经营费用</t>
  </si>
  <si>
    <t>明细2：折旧与摊销
（扣除机具摊销）</t>
  </si>
  <si>
    <t>固定支出
(明细1+明细2)</t>
  </si>
  <si>
    <t>间接支出小计</t>
  </si>
  <si>
    <t>营业利润</t>
  </si>
  <si>
    <t>其他收入支付小计</t>
  </si>
  <si>
    <t>减值损失/投资/其他收益</t>
  </si>
  <si>
    <t>计提风险准备金</t>
  </si>
  <si>
    <t>计提所得税</t>
  </si>
  <si>
    <t>考核利润</t>
  </si>
  <si>
    <t>中后台人数与
业务人员人数比值</t>
  </si>
  <si>
    <t xml:space="preserve">      1、主营业务成本包括：通道成本、机具成本、热敏打印纸成本、营销费用、其他业务成本。</t>
  </si>
  <si>
    <t xml:space="preserve">      2、边际贡献越大越好，负数代表公司产生的收入不足以支撑直接成本和业务人员的相关直接支出；正数代表可以支撑直接成本和业务人员的相关直接支出。</t>
  </si>
  <si>
    <t xml:space="preserve">      3、本表已设定格式，不能变动。</t>
  </si>
  <si>
    <t xml:space="preserve">      4、本表已设置行列组合模式，可以通过点击左上角      进行组合收缩或展开，也可通过行上方或者列左侧的      进行组合收缩或展开</t>
  </si>
  <si>
    <t>累计实际</t>
  </si>
  <si>
    <t>累计达成率</t>
  </si>
  <si>
    <t>总成本</t>
  </si>
  <si>
    <t>成本收入率（原口径）</t>
  </si>
  <si>
    <t>成本收入率（还原X成本冲减X收入后）</t>
  </si>
  <si>
    <t>毛利</t>
  </si>
  <si>
    <t>日常费用小计</t>
  </si>
  <si>
    <t>折旧与摊销</t>
  </si>
  <si>
    <t>日常费用收入率</t>
  </si>
  <si>
    <t>成本税费小计</t>
  </si>
  <si>
    <t>直营收入</t>
  </si>
  <si>
    <t>当月营销费用、分润转利润</t>
  </si>
  <si>
    <t>总费用支出</t>
  </si>
  <si>
    <t>其他指标</t>
  </si>
  <si>
    <t>当月新增终端(台)</t>
  </si>
  <si>
    <t>活跃终端(台)</t>
  </si>
  <si>
    <t>累计终端(台)</t>
  </si>
  <si>
    <t>★活跃终端率（活跃/累计）</t>
  </si>
  <si>
    <t>★单机收益（按累计终端计算：元）</t>
  </si>
  <si>
    <t>★单机收益（按活跃终端计算：元）</t>
  </si>
  <si>
    <t>★人员投入产出比（收入/人员费用）</t>
  </si>
  <si>
    <t>人数（人）</t>
  </si>
  <si>
    <t>人均装机量（台/人）</t>
  </si>
  <si>
    <t>人均累计装机量（台/人）</t>
  </si>
  <si>
    <t>人均创收（元/人）</t>
  </si>
  <si>
    <t>人均净利（元/人）</t>
  </si>
  <si>
    <t>人事平均费用（元/人）</t>
  </si>
  <si>
    <t>★变动费用占总营销额度比（警戒值:30%）</t>
  </si>
  <si>
    <t>★设备投入产出比（收入/折旧摊销）</t>
  </si>
  <si>
    <t>★利润收入率</t>
  </si>
  <si>
    <t>……可自行添加需求指标核算并用以分析</t>
  </si>
  <si>
    <t>累计</t>
  </si>
  <si>
    <t xml:space="preserve">      1、本表数据属于全自动核算报表，已设定格式，不能变动，不需填写。</t>
  </si>
  <si>
    <t xml:space="preserve">      2、本表已设置行列组合模式，可以通过点击左上角      进行组合收缩或展开，也可通过行上方或者列左侧的      进行组合收缩或展开</t>
  </si>
  <si>
    <t>趋势图表分析</t>
  </si>
  <si>
    <t>一、从分公司的收入趋势来看</t>
  </si>
  <si>
    <t>本月
小结</t>
  </si>
  <si>
    <t>1.……</t>
  </si>
  <si>
    <t>2.……</t>
  </si>
  <si>
    <t>3.……</t>
  </si>
  <si>
    <t>4.……</t>
  </si>
  <si>
    <t>本年
小结</t>
  </si>
  <si>
    <t>二、分公司成本分析</t>
  </si>
  <si>
    <t>三、费用分析</t>
  </si>
  <si>
    <t>四、利润分析及公司边际贡献排序图</t>
  </si>
  <si>
    <t>四、其他分析及地市分析</t>
  </si>
  <si>
    <t>其他
分析</t>
  </si>
  <si>
    <t>环比X月，直营收入减少……万元，机具活跃率环比下降……%。分公司应稳定存量商户业务收入，同时谨慎选择装机商户，收回无效终端及低收终端，在扩大市场占用量的同时提高机具活跃率和单机收益。</t>
  </si>
  <si>
    <r>
      <rPr>
        <sz val="9"/>
        <color theme="1"/>
        <rFont val="宋体"/>
        <charset val="134"/>
        <scheme val="minor"/>
      </rPr>
      <t>人事平均费用</t>
    </r>
    <r>
      <rPr>
        <u/>
        <sz val="9"/>
        <color theme="1"/>
        <rFont val="宋体"/>
        <charset val="134"/>
        <scheme val="minor"/>
      </rPr>
      <t xml:space="preserve">  …  </t>
    </r>
    <r>
      <rPr>
        <sz val="9"/>
        <color theme="1"/>
        <rFont val="宋体"/>
        <charset val="134"/>
        <scheme val="minor"/>
      </rPr>
      <t>元，环比</t>
    </r>
    <r>
      <rPr>
        <u/>
        <sz val="9"/>
        <color theme="1"/>
        <rFont val="宋体"/>
        <charset val="134"/>
        <scheme val="minor"/>
      </rPr>
      <t xml:space="preserve">  …  </t>
    </r>
    <r>
      <rPr>
        <sz val="9"/>
        <color theme="1"/>
        <rFont val="宋体"/>
        <charset val="134"/>
        <scheme val="minor"/>
      </rPr>
      <t>月增涨</t>
    </r>
    <r>
      <rPr>
        <u/>
        <sz val="9"/>
        <color theme="1"/>
        <rFont val="宋体"/>
        <charset val="134"/>
        <scheme val="minor"/>
      </rPr>
      <t xml:space="preserve">  …  </t>
    </r>
    <r>
      <rPr>
        <sz val="9"/>
        <color theme="1"/>
        <rFont val="宋体"/>
        <charset val="134"/>
        <scheme val="minor"/>
      </rPr>
      <t>元，分公司业务人员共</t>
    </r>
    <r>
      <rPr>
        <u/>
        <sz val="9"/>
        <color theme="1"/>
        <rFont val="宋体"/>
        <charset val="134"/>
        <scheme val="minor"/>
      </rPr>
      <t xml:space="preserve">  …  </t>
    </r>
    <r>
      <rPr>
        <sz val="9"/>
        <color theme="1"/>
        <rFont val="宋体"/>
        <charset val="134"/>
        <scheme val="minor"/>
      </rPr>
      <t>人，占比</t>
    </r>
    <r>
      <rPr>
        <u/>
        <sz val="9"/>
        <color theme="1"/>
        <rFont val="宋体"/>
        <charset val="134"/>
        <scheme val="minor"/>
      </rPr>
      <t xml:space="preserve">  …  </t>
    </r>
    <r>
      <rPr>
        <sz val="9"/>
        <color theme="1"/>
        <rFont val="宋体"/>
        <charset val="134"/>
        <scheme val="minor"/>
      </rPr>
      <t>%。中后台人员</t>
    </r>
    <r>
      <rPr>
        <u/>
        <sz val="9"/>
        <color theme="1"/>
        <rFont val="宋体"/>
        <charset val="134"/>
        <scheme val="minor"/>
      </rPr>
      <t xml:space="preserve">  …  </t>
    </r>
    <r>
      <rPr>
        <sz val="9"/>
        <color theme="1"/>
        <rFont val="宋体"/>
        <charset val="134"/>
        <scheme val="minor"/>
      </rPr>
      <t>人占</t>
    </r>
    <r>
      <rPr>
        <u/>
        <sz val="9"/>
        <color theme="1"/>
        <rFont val="宋体"/>
        <charset val="134"/>
        <scheme val="minor"/>
      </rPr>
      <t xml:space="preserve">  …  </t>
    </r>
    <r>
      <rPr>
        <sz val="9"/>
        <color theme="1"/>
        <rFont val="宋体"/>
        <charset val="134"/>
        <scheme val="minor"/>
      </rPr>
      <t>%。
业务人员人员费用较</t>
    </r>
    <r>
      <rPr>
        <u/>
        <sz val="9"/>
        <color theme="1"/>
        <rFont val="宋体"/>
        <charset val="134"/>
        <scheme val="minor"/>
      </rPr>
      <t xml:space="preserve">  …  </t>
    </r>
    <r>
      <rPr>
        <sz val="9"/>
        <color theme="1"/>
        <rFont val="宋体"/>
        <charset val="134"/>
        <scheme val="minor"/>
      </rPr>
      <t>年</t>
    </r>
    <r>
      <rPr>
        <u/>
        <sz val="9"/>
        <color theme="1"/>
        <rFont val="宋体"/>
        <charset val="134"/>
        <scheme val="minor"/>
      </rPr>
      <t xml:space="preserve">  …  </t>
    </r>
    <r>
      <rPr>
        <sz val="9"/>
        <color theme="1"/>
        <rFont val="宋体"/>
        <charset val="134"/>
        <scheme val="minor"/>
      </rPr>
      <t>月环比下降</t>
    </r>
    <r>
      <rPr>
        <u/>
        <sz val="9"/>
        <color theme="1"/>
        <rFont val="宋体"/>
        <charset val="134"/>
        <scheme val="minor"/>
      </rPr>
      <t xml:space="preserve">  …  </t>
    </r>
    <r>
      <rPr>
        <sz val="9"/>
        <color theme="1"/>
        <rFont val="宋体"/>
        <charset val="134"/>
        <scheme val="minor"/>
      </rPr>
      <t>%，主要因业务人员社保基数调整人员费用增加。分公司应在人员费用上进行合理、分配处理。</t>
    </r>
  </si>
  <si>
    <t xml:space="preserve">地市
分析 </t>
  </si>
  <si>
    <t>1.</t>
  </si>
  <si>
    <r>
      <rPr>
        <sz val="9"/>
        <color theme="1"/>
        <rFont val="宋体"/>
        <charset val="134"/>
        <scheme val="minor"/>
      </rPr>
      <t>XX地市</t>
    </r>
    <r>
      <rPr>
        <u/>
        <sz val="9"/>
        <color theme="1"/>
        <rFont val="宋体"/>
        <charset val="134"/>
        <scheme val="minor"/>
      </rPr>
      <t xml:space="preserve">  …  </t>
    </r>
    <r>
      <rPr>
        <sz val="9"/>
        <color theme="1"/>
        <rFont val="宋体"/>
        <charset val="134"/>
        <scheme val="minor"/>
      </rPr>
      <t>月收入</t>
    </r>
    <r>
      <rPr>
        <u/>
        <sz val="9"/>
        <color theme="1"/>
        <rFont val="宋体"/>
        <charset val="134"/>
        <scheme val="minor"/>
      </rPr>
      <t xml:space="preserve">  …  </t>
    </r>
    <r>
      <rPr>
        <sz val="9"/>
        <color theme="1"/>
        <rFont val="宋体"/>
        <charset val="134"/>
        <scheme val="minor"/>
      </rPr>
      <t>万元，环比增加</t>
    </r>
    <r>
      <rPr>
        <u/>
        <sz val="9"/>
        <color theme="1"/>
        <rFont val="宋体"/>
        <charset val="134"/>
        <scheme val="minor"/>
      </rPr>
      <t xml:space="preserve">  …  </t>
    </r>
    <r>
      <rPr>
        <sz val="9"/>
        <color theme="1"/>
        <rFont val="宋体"/>
        <charset val="134"/>
        <scheme val="minor"/>
      </rPr>
      <t>% ，排名第</t>
    </r>
    <r>
      <rPr>
        <u/>
        <sz val="9"/>
        <color theme="1"/>
        <rFont val="宋体"/>
        <charset val="134"/>
        <scheme val="minor"/>
      </rPr>
      <t xml:space="preserve">  …  </t>
    </r>
    <r>
      <rPr>
        <sz val="9"/>
        <color theme="1"/>
        <rFont val="宋体"/>
        <charset val="134"/>
        <scheme val="minor"/>
      </rPr>
      <t>；净利润</t>
    </r>
    <r>
      <rPr>
        <u/>
        <sz val="9"/>
        <color theme="1"/>
        <rFont val="宋体"/>
        <charset val="134"/>
        <scheme val="minor"/>
      </rPr>
      <t xml:space="preserve">  …  </t>
    </r>
    <r>
      <rPr>
        <sz val="9"/>
        <color theme="1"/>
        <rFont val="宋体"/>
        <charset val="134"/>
        <scheme val="minor"/>
      </rPr>
      <t>万元；</t>
    </r>
  </si>
  <si>
    <t>2.</t>
  </si>
  <si>
    <t>3.</t>
  </si>
  <si>
    <t>4.</t>
  </si>
  <si>
    <t>5.</t>
  </si>
  <si>
    <t>……</t>
  </si>
  <si>
    <t>针对以上地市，1.收入差不多但是费用成本偏高的进行分析；2.长期处于亏损的进行分析跟合理规划；3.地市收入环比上月变化分析；</t>
  </si>
  <si>
    <t>累计成本构成图底稿</t>
  </si>
  <si>
    <t>累计费用构成图底稿</t>
  </si>
  <si>
    <t>成本项目</t>
  </si>
  <si>
    <t>占比</t>
  </si>
  <si>
    <t>成本率</t>
  </si>
  <si>
    <t>费用项目</t>
  </si>
  <si>
    <t>费用率</t>
  </si>
  <si>
    <t>2021年 XX收入、费用支出汇总表</t>
  </si>
  <si>
    <t>单位：元</t>
  </si>
  <si>
    <t>手动填入</t>
  </si>
  <si>
    <t xml:space="preserve">      本表只需要复制金蝶财务报表数据黏贴即可，对应手动填入部分，自带公式部分不破坏不覆盖，用以核对填入数据是否准确</t>
  </si>
  <si>
    <t>黏贴操作（重点！！！！）</t>
  </si>
  <si>
    <t xml:space="preserve">      1、复制后后黏贴在本变对应位置的操作：鼠标右键→点选[选择性黏贴]→勾选[数值黏贴],所有其余的报表都涉及黏贴操作的都需要这么处理！！！</t>
  </si>
  <si>
    <t xml:space="preserve">      2、填写完后隐藏本表</t>
  </si>
  <si>
    <t>2020年 XX收入、费用支出汇总表</t>
  </si>
  <si>
    <t xml:space="preserve">      1、本表只需要复制黏贴年初下发的预算报表里的2020年月度数据即可，对应手动填入部分，自带公式部分不破坏不覆盖，用以核对填入数据是否准确</t>
  </si>
  <si>
    <t xml:space="preserve">      2、注意第111行、第112行顺序变化，第126行，第127行、第135行新增，注意一对一对应黏贴。</t>
  </si>
  <si>
    <r>
      <rPr>
        <b/>
        <sz val="16"/>
        <color rgb="FF000000"/>
        <rFont val="宋体"/>
        <charset val="134"/>
      </rPr>
      <t xml:space="preserve">2021年 XX收入、费用支出汇总 </t>
    </r>
    <r>
      <rPr>
        <b/>
        <sz val="16"/>
        <color rgb="FFFF0000"/>
        <rFont val="宋体"/>
        <charset val="134"/>
      </rPr>
      <t>预算</t>
    </r>
    <r>
      <rPr>
        <b/>
        <sz val="16"/>
        <color rgb="FF000000"/>
        <rFont val="宋体"/>
        <charset val="134"/>
      </rPr>
      <t>表</t>
    </r>
  </si>
  <si>
    <t>部门筛选项</t>
  </si>
  <si>
    <t>梯级</t>
  </si>
  <si>
    <t>对应投入产出比</t>
  </si>
  <si>
    <t>T2</t>
  </si>
  <si>
    <t>T4</t>
  </si>
  <si>
    <t>T3</t>
  </si>
  <si>
    <t>T1</t>
  </si>
  <si>
    <t>S</t>
  </si>
  <si>
    <t xml:space="preserve">      1、本表只需要复制黏贴年初下发的预算月度数据即可，对应手动填入部分，自带公式部分不破坏不覆盖，用以核对填入数据是否准确；</t>
  </si>
</sst>
</file>

<file path=xl/styles.xml><?xml version="1.0" encoding="utf-8"?>
<styleSheet xmlns="http://schemas.openxmlformats.org/spreadsheetml/2006/main">
  <numFmts count="19">
    <numFmt numFmtId="176" formatCode="#,###.00;\-#,###.00"/>
    <numFmt numFmtId="177" formatCode="_ * #,##0.0000_ ;_ * \-#,##0.0000_ ;_ * &quot;-&quot;????_ ;_ @_ "/>
    <numFmt numFmtId="42" formatCode="_ &quot;￥&quot;* #,##0_ ;_ &quot;￥&quot;* \-#,##0_ ;_ &quot;￥&quot;* &quot;-&quot;_ ;_ @_ "/>
    <numFmt numFmtId="44" formatCode="_ &quot;￥&quot;* #,##0.00_ ;_ &quot;￥&quot;* \-#,##0.00_ ;_ &quot;￥&quot;* &quot;-&quot;??_ ;_ @_ "/>
    <numFmt numFmtId="178" formatCode="#&quot;月&quot;"/>
    <numFmt numFmtId="41" formatCode="_ * #,##0_ ;_ * \-#,##0_ ;_ * &quot;-&quot;_ ;_ @_ "/>
    <numFmt numFmtId="179" formatCode="General&quot;月&quot;"/>
    <numFmt numFmtId="43" formatCode="_ * #,##0.00_ ;_ * \-#,##0.00_ ;_ * &quot;-&quot;??_ ;_ @_ "/>
    <numFmt numFmtId="180" formatCode="#,##0.00_ "/>
    <numFmt numFmtId="181" formatCode="#,###;\-#,###"/>
    <numFmt numFmtId="182" formatCode="_ * #,##0.00%_ ;_ * \-#,##0.00%_ ;_ * &quot;-&quot;??_ ;_ @_ "/>
    <numFmt numFmtId="183" formatCode="&quot;2021年&quot;General&quot;月&quot;"/>
    <numFmt numFmtId="184" formatCode="_ * #,##0.0000_ ;_ * \-#,##0.0000_ ;_ * &quot;-&quot;??_ ;_ @_ "/>
    <numFmt numFmtId="185" formatCode="0.00_);[Red]\(0.00\)"/>
    <numFmt numFmtId="186" formatCode="#&quot;月&quot;&quot;达&quot;&quot;成&quot;&quot;率&quot;"/>
    <numFmt numFmtId="187" formatCode="_ * #,##0_ ;_ * \-#,##0_ ;_ * &quot;-&quot;??_ ;_ @_ "/>
    <numFmt numFmtId="188" formatCode="0.0000_);[Red]\(0.0000\)"/>
    <numFmt numFmtId="189" formatCode="0.00_ "/>
    <numFmt numFmtId="190" formatCode="0_ "/>
  </numFmts>
  <fonts count="80">
    <font>
      <sz val="11"/>
      <color theme="1"/>
      <name val="宋体"/>
      <charset val="134"/>
      <scheme val="minor"/>
    </font>
    <font>
      <sz val="12"/>
      <color theme="1"/>
      <name val="宋体"/>
      <charset val="134"/>
      <scheme val="minor"/>
    </font>
    <font>
      <sz val="9"/>
      <color theme="1"/>
      <name val="宋体"/>
      <charset val="134"/>
      <scheme val="minor"/>
    </font>
    <font>
      <b/>
      <sz val="16"/>
      <color rgb="FF000000"/>
      <name val="宋体"/>
      <charset val="134"/>
    </font>
    <font>
      <b/>
      <sz val="10"/>
      <color rgb="FF000000"/>
      <name val="宋体"/>
      <charset val="134"/>
    </font>
    <font>
      <b/>
      <sz val="10"/>
      <color theme="0"/>
      <name val="宋体"/>
      <charset val="134"/>
    </font>
    <font>
      <b/>
      <sz val="9"/>
      <color theme="1"/>
      <name val="宋体"/>
      <charset val="134"/>
      <scheme val="minor"/>
    </font>
    <font>
      <b/>
      <sz val="9"/>
      <name val="宋体"/>
      <charset val="134"/>
      <scheme val="minor"/>
    </font>
    <font>
      <b/>
      <sz val="10"/>
      <name val="宋体"/>
      <charset val="134"/>
      <scheme val="minor"/>
    </font>
    <font>
      <sz val="10"/>
      <name val="宋体"/>
      <charset val="134"/>
      <scheme val="minor"/>
    </font>
    <font>
      <sz val="9"/>
      <name val="宋体"/>
      <charset val="134"/>
      <scheme val="minor"/>
    </font>
    <font>
      <sz val="10"/>
      <color rgb="FF000000"/>
      <name val="宋体"/>
      <charset val="134"/>
    </font>
    <font>
      <sz val="10"/>
      <color rgb="FFFF0000"/>
      <name val="宋体"/>
      <charset val="134"/>
      <scheme val="minor"/>
    </font>
    <font>
      <b/>
      <sz val="9"/>
      <color rgb="FFFF0000"/>
      <name val="宋体"/>
      <charset val="134"/>
    </font>
    <font>
      <b/>
      <sz val="18"/>
      <color rgb="FF000000"/>
      <name val="宋体"/>
      <charset val="134"/>
    </font>
    <font>
      <b/>
      <sz val="9"/>
      <color rgb="FF000000"/>
      <name val="宋体"/>
      <charset val="134"/>
    </font>
    <font>
      <sz val="9"/>
      <color rgb="FF000000"/>
      <name val="宋体"/>
      <charset val="134"/>
    </font>
    <font>
      <b/>
      <sz val="10"/>
      <color theme="1"/>
      <name val="宋体"/>
      <charset val="134"/>
      <scheme val="minor"/>
    </font>
    <font>
      <sz val="14"/>
      <color theme="1"/>
      <name val="宋体"/>
      <charset val="134"/>
      <scheme val="minor"/>
    </font>
    <font>
      <b/>
      <sz val="14"/>
      <color theme="1"/>
      <name val="宋体"/>
      <charset val="134"/>
      <scheme val="minor"/>
    </font>
    <font>
      <b/>
      <sz val="14"/>
      <color theme="5" tint="-0.249977111117893"/>
      <name val="宋体"/>
      <charset val="134"/>
      <scheme val="minor"/>
    </font>
    <font>
      <b/>
      <sz val="11"/>
      <color theme="1"/>
      <name val="宋体"/>
      <charset val="134"/>
      <scheme val="minor"/>
    </font>
    <font>
      <sz val="10"/>
      <color theme="1"/>
      <name val="宋体"/>
      <charset val="134"/>
      <scheme val="minor"/>
    </font>
    <font>
      <b/>
      <sz val="9"/>
      <color rgb="FFFF0000"/>
      <name val="宋体"/>
      <charset val="134"/>
      <scheme val="minor"/>
    </font>
    <font>
      <sz val="9"/>
      <color rgb="FFFF0000"/>
      <name val="宋体"/>
      <charset val="134"/>
      <scheme val="minor"/>
    </font>
    <font>
      <sz val="14"/>
      <name val="宋体"/>
      <charset val="134"/>
    </font>
    <font>
      <b/>
      <sz val="9"/>
      <name val="宋体"/>
      <charset val="134"/>
    </font>
    <font>
      <b/>
      <sz val="10"/>
      <name val="宋体"/>
      <charset val="134"/>
    </font>
    <font>
      <b/>
      <sz val="9"/>
      <color theme="1"/>
      <name val="宋体"/>
      <charset val="134"/>
    </font>
    <font>
      <sz val="9"/>
      <name val="宋体"/>
      <charset val="134"/>
    </font>
    <font>
      <sz val="9"/>
      <color theme="1"/>
      <name val="宋体"/>
      <charset val="134"/>
    </font>
    <font>
      <sz val="11"/>
      <name val="宋体"/>
      <charset val="134"/>
      <scheme val="minor"/>
    </font>
    <font>
      <b/>
      <sz val="11"/>
      <name val="宋体"/>
      <charset val="134"/>
      <scheme val="minor"/>
    </font>
    <font>
      <sz val="11"/>
      <color rgb="FFFF0000"/>
      <name val="宋体"/>
      <charset val="134"/>
      <scheme val="minor"/>
    </font>
    <font>
      <b/>
      <sz val="16"/>
      <color theme="1"/>
      <name val="宋体"/>
      <charset val="134"/>
      <scheme val="minor"/>
    </font>
    <font>
      <b/>
      <sz val="10"/>
      <color indexed="12"/>
      <name val="宋体"/>
      <charset val="134"/>
    </font>
    <font>
      <b/>
      <sz val="10"/>
      <color theme="0"/>
      <name val="宋体"/>
      <charset val="134"/>
      <scheme val="minor"/>
    </font>
    <font>
      <sz val="10"/>
      <name val="宋体"/>
      <charset val="134"/>
    </font>
    <font>
      <sz val="9"/>
      <color indexed="8"/>
      <name val="宋体"/>
      <charset val="134"/>
    </font>
    <font>
      <b/>
      <sz val="9"/>
      <color indexed="8"/>
      <name val="宋体"/>
      <charset val="134"/>
    </font>
    <font>
      <sz val="10"/>
      <color theme="0"/>
      <name val="宋体"/>
      <charset val="134"/>
    </font>
    <font>
      <sz val="9"/>
      <color rgb="FFFF0000"/>
      <name val="宋体"/>
      <charset val="134"/>
    </font>
    <font>
      <b/>
      <sz val="9"/>
      <color indexed="12"/>
      <name val="宋体"/>
      <charset val="134"/>
    </font>
    <font>
      <sz val="10"/>
      <color theme="0"/>
      <name val="宋体"/>
      <charset val="134"/>
      <scheme val="minor"/>
    </font>
    <font>
      <b/>
      <sz val="18"/>
      <name val="宋体"/>
      <charset val="134"/>
    </font>
    <font>
      <b/>
      <sz val="11"/>
      <name val="宋体"/>
      <charset val="134"/>
    </font>
    <font>
      <sz val="11"/>
      <color rgb="FF000000"/>
      <name val="宋体"/>
      <charset val="134"/>
    </font>
    <font>
      <sz val="11"/>
      <name val="宋体"/>
      <charset val="134"/>
    </font>
    <font>
      <b/>
      <sz val="11"/>
      <color theme="0"/>
      <name val="宋体"/>
      <charset val="134"/>
    </font>
    <font>
      <sz val="9"/>
      <name val="Wingdings"/>
      <charset val="2"/>
    </font>
    <font>
      <sz val="11"/>
      <color theme="0"/>
      <name val="宋体"/>
      <charset val="0"/>
      <scheme val="minor"/>
    </font>
    <font>
      <sz val="12"/>
      <name val="宋体"/>
      <charset val="134"/>
    </font>
    <font>
      <sz val="11"/>
      <color theme="1"/>
      <name val="宋体"/>
      <charset val="0"/>
      <scheme val="minor"/>
    </font>
    <font>
      <sz val="11"/>
      <color rgb="FF9C6500"/>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indexed="8"/>
      <name val="宋体"/>
      <charset val="134"/>
      <scheme val="minor"/>
    </font>
    <font>
      <b/>
      <sz val="16"/>
      <color rgb="FFFF0000"/>
      <name val="宋体"/>
      <charset val="134"/>
    </font>
    <font>
      <u/>
      <sz val="9"/>
      <color theme="1"/>
      <name val="宋体"/>
      <charset val="134"/>
      <scheme val="minor"/>
    </font>
    <font>
      <b/>
      <sz val="9"/>
      <name val="宋体"/>
      <charset val="134"/>
    </font>
    <font>
      <sz val="9"/>
      <name val="宋体"/>
      <charset val="134"/>
    </font>
    <font>
      <sz val="9"/>
      <name val="Tahoma"/>
      <charset val="134"/>
    </font>
    <font>
      <sz val="11"/>
      <name val="宋体"/>
      <charset val="134"/>
    </font>
    <font>
      <b/>
      <sz val="11"/>
      <name val="宋体"/>
      <charset val="134"/>
    </font>
    <font>
      <b/>
      <sz val="9"/>
      <name val="Tahoma"/>
      <charset val="134"/>
    </font>
    <font>
      <sz val="11"/>
      <name val="Tahoma"/>
      <charset val="134"/>
    </font>
  </fonts>
  <fills count="41">
    <fill>
      <patternFill patternType="none"/>
    </fill>
    <fill>
      <patternFill patternType="gray125"/>
    </fill>
    <fill>
      <patternFill patternType="solid">
        <fgColor theme="1" tint="0.15"/>
        <bgColor indexed="64"/>
      </patternFill>
    </fill>
    <fill>
      <patternFill patternType="solid">
        <fgColor theme="6" tint="0.799981688894314"/>
        <bgColor indexed="64"/>
      </patternFill>
    </fill>
    <fill>
      <patternFill patternType="solid">
        <fgColor theme="1" tint="0.25"/>
        <bgColor indexed="64"/>
      </patternFill>
    </fill>
    <fill>
      <patternFill patternType="solid">
        <fgColor theme="0" tint="-0.0499893185216834"/>
        <bgColor indexed="64"/>
      </patternFill>
    </fill>
    <fill>
      <patternFill patternType="solid">
        <fgColor theme="2" tint="-0.0999786370433668"/>
        <bgColor indexed="64"/>
      </patternFill>
    </fill>
    <fill>
      <patternFill patternType="solid">
        <fgColor rgb="FFFFFF00"/>
        <bgColor indexed="64"/>
      </patternFill>
    </fill>
    <fill>
      <patternFill patternType="lightUp">
        <bgColor theme="0" tint="-0.149937437055574"/>
      </patternFill>
    </fill>
    <fill>
      <patternFill patternType="solid">
        <fgColor theme="0" tint="-0.149998474074526"/>
        <bgColor indexed="64"/>
      </patternFill>
    </fill>
    <fill>
      <patternFill patternType="solid">
        <fgColor theme="0"/>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7CE"/>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FFFFCC"/>
        <bgColor indexed="64"/>
      </patternFill>
    </fill>
    <fill>
      <patternFill patternType="solid">
        <fgColor theme="6"/>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C6EFCE"/>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s>
  <borders count="60">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thin">
        <color auto="1"/>
      </top>
      <bottom/>
      <diagonal/>
    </border>
    <border>
      <left/>
      <right/>
      <top/>
      <bottom style="double">
        <color auto="1"/>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right/>
      <top style="thin">
        <color auto="1"/>
      </top>
      <bottom style="thin">
        <color auto="1"/>
      </bottom>
      <diagonal/>
    </border>
    <border>
      <left/>
      <right/>
      <top style="thin">
        <color auto="1"/>
      </top>
      <bottom style="medium">
        <color auto="1"/>
      </bottom>
      <diagonal/>
    </border>
    <border>
      <left style="thin">
        <color auto="1"/>
      </left>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thin">
        <color auto="1"/>
      </left>
      <right style="medium">
        <color auto="1"/>
      </right>
      <top/>
      <bottom/>
      <diagonal/>
    </border>
    <border>
      <left style="medium">
        <color auto="1"/>
      </left>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5">
    <xf numFmtId="0" fontId="0" fillId="0" borderId="0">
      <alignment vertical="center"/>
    </xf>
    <xf numFmtId="42" fontId="0" fillId="0" borderId="0" applyFont="0" applyFill="0" applyBorder="0" applyAlignment="0" applyProtection="0">
      <alignment vertical="center"/>
    </xf>
    <xf numFmtId="0" fontId="52" fillId="3" borderId="0" applyNumberFormat="0" applyBorder="0" applyAlignment="0" applyProtection="0">
      <alignment vertical="center"/>
    </xf>
    <xf numFmtId="0" fontId="56" fillId="19" borderId="5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2" fillId="13" borderId="0" applyNumberFormat="0" applyBorder="0" applyAlignment="0" applyProtection="0">
      <alignment vertical="center"/>
    </xf>
    <xf numFmtId="0" fontId="54" fillId="18" borderId="0" applyNumberFormat="0" applyBorder="0" applyAlignment="0" applyProtection="0">
      <alignment vertical="center"/>
    </xf>
    <xf numFmtId="43" fontId="0" fillId="0" borderId="0" applyFont="0" applyFill="0" applyBorder="0" applyAlignment="0" applyProtection="0">
      <alignment vertical="center"/>
    </xf>
    <xf numFmtId="0" fontId="50" fillId="21" borderId="0" applyNumberFormat="0" applyBorder="0" applyAlignment="0" applyProtection="0">
      <alignment vertical="center"/>
    </xf>
    <xf numFmtId="0" fontId="58" fillId="0" borderId="0" applyNumberFormat="0" applyFill="0" applyBorder="0" applyAlignment="0" applyProtection="0">
      <alignment vertical="center"/>
    </xf>
    <xf numFmtId="9" fontId="0" fillId="0" borderId="0" applyFont="0" applyFill="0" applyBorder="0" applyAlignment="0" applyProtection="0">
      <alignment vertical="center"/>
    </xf>
    <xf numFmtId="0" fontId="59" fillId="0" borderId="0" applyNumberFormat="0" applyFill="0" applyBorder="0" applyAlignment="0" applyProtection="0">
      <alignment vertical="center"/>
    </xf>
    <xf numFmtId="9" fontId="51" fillId="0" borderId="0" applyFont="0" applyFill="0" applyBorder="0" applyAlignment="0" applyProtection="0">
      <alignment vertical="center"/>
    </xf>
    <xf numFmtId="0" fontId="0" fillId="23" borderId="55" applyNumberFormat="0" applyFont="0" applyAlignment="0" applyProtection="0">
      <alignment vertical="center"/>
    </xf>
    <xf numFmtId="0" fontId="50" fillId="26" borderId="0" applyNumberFormat="0" applyBorder="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3" fillId="0" borderId="0" applyNumberFormat="0" applyFill="0" applyBorder="0" applyAlignment="0" applyProtection="0">
      <alignment vertical="center"/>
    </xf>
    <xf numFmtId="0" fontId="64" fillId="0" borderId="56" applyNumberFormat="0" applyFill="0" applyAlignment="0" applyProtection="0">
      <alignment vertical="center"/>
    </xf>
    <xf numFmtId="0" fontId="65" fillId="0" borderId="56" applyNumberFormat="0" applyFill="0" applyAlignment="0" applyProtection="0">
      <alignment vertical="center"/>
    </xf>
    <xf numFmtId="0" fontId="50" fillId="29" borderId="0" applyNumberFormat="0" applyBorder="0" applyAlignment="0" applyProtection="0">
      <alignment vertical="center"/>
    </xf>
    <xf numFmtId="0" fontId="60" fillId="0" borderId="57" applyNumberFormat="0" applyFill="0" applyAlignment="0" applyProtection="0">
      <alignment vertical="center"/>
    </xf>
    <xf numFmtId="0" fontId="50" fillId="31" borderId="0" applyNumberFormat="0" applyBorder="0" applyAlignment="0" applyProtection="0">
      <alignment vertical="center"/>
    </xf>
    <xf numFmtId="0" fontId="67" fillId="33" borderId="59" applyNumberFormat="0" applyAlignment="0" applyProtection="0">
      <alignment vertical="center"/>
    </xf>
    <xf numFmtId="0" fontId="69" fillId="33" borderId="53" applyNumberFormat="0" applyAlignment="0" applyProtection="0">
      <alignment vertical="center"/>
    </xf>
    <xf numFmtId="0" fontId="66" fillId="32" borderId="58" applyNumberFormat="0" applyAlignment="0" applyProtection="0">
      <alignment vertical="center"/>
    </xf>
    <xf numFmtId="0" fontId="52" fillId="25" borderId="0" applyNumberFormat="0" applyBorder="0" applyAlignment="0" applyProtection="0">
      <alignment vertical="center"/>
    </xf>
    <xf numFmtId="0" fontId="50" fillId="35" borderId="0" applyNumberFormat="0" applyBorder="0" applyAlignment="0" applyProtection="0">
      <alignment vertical="center"/>
    </xf>
    <xf numFmtId="0" fontId="55" fillId="0" borderId="52" applyNumberFormat="0" applyFill="0" applyAlignment="0" applyProtection="0">
      <alignment vertical="center"/>
    </xf>
    <xf numFmtId="0" fontId="57" fillId="0" borderId="54" applyNumberFormat="0" applyFill="0" applyAlignment="0" applyProtection="0">
      <alignment vertical="center"/>
    </xf>
    <xf numFmtId="0" fontId="68" fillId="34" borderId="0" applyNumberFormat="0" applyBorder="0" applyAlignment="0" applyProtection="0">
      <alignment vertical="center"/>
    </xf>
    <xf numFmtId="0" fontId="53" fillId="17" borderId="0" applyNumberFormat="0" applyBorder="0" applyAlignment="0" applyProtection="0">
      <alignment vertical="center"/>
    </xf>
    <xf numFmtId="0" fontId="52" fillId="36" borderId="0" applyNumberFormat="0" applyBorder="0" applyAlignment="0" applyProtection="0">
      <alignment vertical="center"/>
    </xf>
    <xf numFmtId="0" fontId="50" fillId="22" borderId="0" applyNumberFormat="0" applyBorder="0" applyAlignment="0" applyProtection="0">
      <alignment vertical="center"/>
    </xf>
    <xf numFmtId="0" fontId="52" fillId="37" borderId="0" applyNumberFormat="0" applyBorder="0" applyAlignment="0" applyProtection="0">
      <alignment vertical="center"/>
    </xf>
    <xf numFmtId="0" fontId="52" fillId="38" borderId="0" applyNumberFormat="0" applyBorder="0" applyAlignment="0" applyProtection="0">
      <alignment vertical="center"/>
    </xf>
    <xf numFmtId="0" fontId="52" fillId="39" borderId="0" applyNumberFormat="0" applyBorder="0" applyAlignment="0" applyProtection="0">
      <alignment vertical="center"/>
    </xf>
    <xf numFmtId="0" fontId="52" fillId="16" borderId="0" applyNumberFormat="0" applyBorder="0" applyAlignment="0" applyProtection="0">
      <alignment vertical="center"/>
    </xf>
    <xf numFmtId="0" fontId="50" fillId="24" borderId="0" applyNumberFormat="0" applyBorder="0" applyAlignment="0" applyProtection="0">
      <alignment vertical="center"/>
    </xf>
    <xf numFmtId="0" fontId="50" fillId="15" borderId="0" applyNumberFormat="0" applyBorder="0" applyAlignment="0" applyProtection="0">
      <alignment vertical="center"/>
    </xf>
    <xf numFmtId="0" fontId="52" fillId="20" borderId="0" applyNumberFormat="0" applyBorder="0" applyAlignment="0" applyProtection="0">
      <alignment vertical="center"/>
    </xf>
    <xf numFmtId="0" fontId="52" fillId="40" borderId="0" applyNumberFormat="0" applyBorder="0" applyAlignment="0" applyProtection="0">
      <alignment vertical="center"/>
    </xf>
    <xf numFmtId="0" fontId="50" fillId="12" borderId="0" applyNumberFormat="0" applyBorder="0" applyAlignment="0" applyProtection="0">
      <alignment vertical="center"/>
    </xf>
    <xf numFmtId="0" fontId="52" fillId="28" borderId="0" applyNumberFormat="0" applyBorder="0" applyAlignment="0" applyProtection="0">
      <alignment vertical="center"/>
    </xf>
    <xf numFmtId="0" fontId="50" fillId="11" borderId="0" applyNumberFormat="0" applyBorder="0" applyAlignment="0" applyProtection="0">
      <alignment vertical="center"/>
    </xf>
    <xf numFmtId="0" fontId="50" fillId="27" borderId="0" applyNumberFormat="0" applyBorder="0" applyAlignment="0" applyProtection="0">
      <alignment vertical="center"/>
    </xf>
    <xf numFmtId="0" fontId="52" fillId="14" borderId="0" applyNumberFormat="0" applyBorder="0" applyAlignment="0" applyProtection="0">
      <alignment vertical="center"/>
    </xf>
    <xf numFmtId="0" fontId="50" fillId="30" borderId="0" applyNumberFormat="0" applyBorder="0" applyAlignment="0" applyProtection="0">
      <alignment vertical="center"/>
    </xf>
    <xf numFmtId="0" fontId="0" fillId="0" borderId="0">
      <alignment vertical="center"/>
    </xf>
    <xf numFmtId="0" fontId="0" fillId="0" borderId="0">
      <alignment vertical="center"/>
    </xf>
    <xf numFmtId="43" fontId="51" fillId="0" borderId="0" applyFont="0" applyFill="0" applyBorder="0" applyAlignment="0" applyProtection="0">
      <alignment vertical="center"/>
    </xf>
    <xf numFmtId="43" fontId="51" fillId="0" borderId="0" applyFont="0" applyFill="0" applyBorder="0" applyAlignment="0" applyProtection="0">
      <alignment vertical="center"/>
    </xf>
    <xf numFmtId="43" fontId="70" fillId="0" borderId="0" applyFont="0" applyFill="0" applyBorder="0" applyAlignment="0" applyProtection="0">
      <alignment vertical="center"/>
    </xf>
  </cellStyleXfs>
  <cellXfs count="37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176" fontId="3" fillId="0" borderId="0" xfId="0" applyNumberFormat="1"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left" vertical="center"/>
      <protection locked="0"/>
    </xf>
    <xf numFmtId="176" fontId="4" fillId="0" borderId="2" xfId="0" applyNumberFormat="1" applyFont="1" applyFill="1" applyBorder="1" applyAlignment="1" applyProtection="1">
      <alignment horizontal="center" vertical="center"/>
      <protection locked="0"/>
    </xf>
    <xf numFmtId="176" fontId="5" fillId="2" borderId="3" xfId="0" applyNumberFormat="1" applyFont="1" applyFill="1" applyBorder="1" applyAlignment="1" applyProtection="1">
      <alignment horizontal="center" vertical="center"/>
      <protection locked="0"/>
    </xf>
    <xf numFmtId="179" fontId="5" fillId="2" borderId="4" xfId="0" applyNumberFormat="1" applyFont="1" applyFill="1" applyBorder="1" applyAlignment="1" applyProtection="1">
      <alignment horizontal="center" vertical="center"/>
      <protection locked="0"/>
    </xf>
    <xf numFmtId="176" fontId="6" fillId="0" borderId="3" xfId="0" applyNumberFormat="1" applyFont="1" applyFill="1" applyBorder="1" applyAlignment="1" applyProtection="1">
      <alignment horizontal="left" vertical="center" shrinkToFit="1"/>
    </xf>
    <xf numFmtId="43" fontId="7" fillId="0" borderId="4" xfId="0" applyNumberFormat="1" applyFont="1" applyFill="1" applyBorder="1" applyAlignment="1" applyProtection="1">
      <alignment vertical="center"/>
    </xf>
    <xf numFmtId="176" fontId="8" fillId="0" borderId="3" xfId="0" applyNumberFormat="1" applyFont="1" applyFill="1" applyBorder="1" applyAlignment="1" applyProtection="1">
      <alignment horizontal="left" vertical="center" shrinkToFit="1"/>
    </xf>
    <xf numFmtId="176" fontId="9" fillId="0" borderId="3" xfId="0" applyNumberFormat="1" applyFont="1" applyFill="1" applyBorder="1" applyAlignment="1" applyProtection="1">
      <alignment horizontal="left" vertical="center" shrinkToFit="1"/>
    </xf>
    <xf numFmtId="43" fontId="10" fillId="0" borderId="4" xfId="0" applyNumberFormat="1" applyFont="1" applyFill="1" applyBorder="1" applyAlignment="1" applyProtection="1">
      <alignment vertical="center"/>
    </xf>
    <xf numFmtId="176" fontId="11" fillId="0" borderId="5" xfId="0" applyNumberFormat="1" applyFont="1" applyFill="1" applyBorder="1" applyAlignment="1" applyProtection="1">
      <alignment horizontal="right" vertical="center"/>
      <protection locked="0"/>
    </xf>
    <xf numFmtId="0" fontId="2" fillId="3" borderId="6" xfId="0" applyFont="1" applyFill="1" applyBorder="1" applyAlignment="1">
      <alignment horizontal="center" vertical="center"/>
    </xf>
    <xf numFmtId="176" fontId="5" fillId="2" borderId="7" xfId="0" applyNumberFormat="1" applyFont="1" applyFill="1" applyBorder="1" applyAlignment="1" applyProtection="1">
      <alignment horizontal="center" vertical="center" wrapText="1"/>
      <protection locked="0"/>
    </xf>
    <xf numFmtId="0" fontId="2" fillId="3" borderId="8" xfId="0" applyFont="1" applyFill="1" applyBorder="1" applyAlignment="1">
      <alignment horizontal="center" vertical="center"/>
    </xf>
    <xf numFmtId="43" fontId="7" fillId="0" borderId="7" xfId="0" applyNumberFormat="1" applyFont="1" applyFill="1" applyBorder="1" applyAlignment="1" applyProtection="1">
      <alignment vertical="center"/>
    </xf>
    <xf numFmtId="43" fontId="10" fillId="0" borderId="7" xfId="0" applyNumberFormat="1" applyFont="1" applyFill="1" applyBorder="1" applyAlignment="1" applyProtection="1">
      <alignment vertical="center"/>
    </xf>
    <xf numFmtId="0" fontId="2" fillId="0" borderId="8" xfId="0" applyFont="1" applyBorder="1" applyAlignment="1">
      <alignment horizontal="center" vertical="center"/>
    </xf>
    <xf numFmtId="180" fontId="1" fillId="0" borderId="0" xfId="0" applyNumberFormat="1" applyFont="1">
      <alignment vertical="center"/>
    </xf>
    <xf numFmtId="176" fontId="12" fillId="0" borderId="3" xfId="0" applyNumberFormat="1" applyFont="1" applyFill="1" applyBorder="1" applyAlignment="1" applyProtection="1">
      <alignment horizontal="left" vertical="center" shrinkToFit="1"/>
    </xf>
    <xf numFmtId="176" fontId="7" fillId="0" borderId="3" xfId="0" applyNumberFormat="1" applyFont="1" applyFill="1" applyBorder="1" applyAlignment="1" applyProtection="1">
      <alignment horizontal="left" vertical="center" shrinkToFit="1"/>
    </xf>
    <xf numFmtId="181" fontId="7" fillId="0" borderId="3" xfId="0" applyNumberFormat="1" applyFont="1" applyFill="1" applyBorder="1" applyAlignment="1" applyProtection="1">
      <alignment horizontal="left" vertical="center" shrinkToFit="1"/>
    </xf>
    <xf numFmtId="176" fontId="7" fillId="0" borderId="9" xfId="0" applyNumberFormat="1" applyFont="1" applyFill="1" applyBorder="1" applyAlignment="1" applyProtection="1">
      <alignment horizontal="left" vertical="center" shrinkToFit="1"/>
    </xf>
    <xf numFmtId="43" fontId="7" fillId="0" borderId="10" xfId="0" applyNumberFormat="1" applyFont="1" applyFill="1" applyBorder="1" applyAlignment="1" applyProtection="1">
      <alignment vertical="center"/>
    </xf>
    <xf numFmtId="43" fontId="13" fillId="0" borderId="0" xfId="8" applyFont="1" applyFill="1" applyAlignment="1">
      <alignment vertical="center" wrapText="1"/>
    </xf>
    <xf numFmtId="43" fontId="7" fillId="0" borderId="11" xfId="0" applyNumberFormat="1" applyFont="1" applyFill="1" applyBorder="1" applyAlignment="1" applyProtection="1">
      <alignment vertical="center"/>
    </xf>
    <xf numFmtId="0" fontId="2" fillId="3" borderId="12" xfId="0" applyFont="1" applyFill="1" applyBorder="1" applyAlignment="1">
      <alignment horizontal="center" vertical="center"/>
    </xf>
    <xf numFmtId="0" fontId="2" fillId="0" borderId="0" xfId="0" applyFont="1" applyAlignment="1">
      <alignment horizontal="center" vertical="center"/>
    </xf>
    <xf numFmtId="176" fontId="14" fillId="0" borderId="0" xfId="0" applyNumberFormat="1" applyFont="1" applyFill="1" applyBorder="1" applyAlignment="1" applyProtection="1">
      <alignment horizontal="center" vertical="center"/>
      <protection locked="0"/>
    </xf>
    <xf numFmtId="176" fontId="15" fillId="0" borderId="2" xfId="0" applyNumberFormat="1" applyFont="1" applyFill="1" applyBorder="1" applyAlignment="1" applyProtection="1">
      <alignment horizontal="center" vertical="center"/>
      <protection locked="0"/>
    </xf>
    <xf numFmtId="176" fontId="5" fillId="4" borderId="3" xfId="0" applyNumberFormat="1" applyFont="1" applyFill="1" applyBorder="1" applyAlignment="1" applyProtection="1">
      <alignment horizontal="center" vertical="center"/>
      <protection locked="0"/>
    </xf>
    <xf numFmtId="179" fontId="5" fillId="4" borderId="4" xfId="0" applyNumberFormat="1" applyFont="1" applyFill="1" applyBorder="1" applyAlignment="1" applyProtection="1">
      <alignment horizontal="center" vertical="center"/>
      <protection locked="0"/>
    </xf>
    <xf numFmtId="176" fontId="16" fillId="0" borderId="5" xfId="0" applyNumberFormat="1" applyFont="1" applyFill="1" applyBorder="1" applyAlignment="1" applyProtection="1">
      <alignment horizontal="center" vertical="center"/>
      <protection locked="0"/>
    </xf>
    <xf numFmtId="0" fontId="2" fillId="0" borderId="6" xfId="0" applyFont="1" applyFill="1" applyBorder="1" applyAlignment="1">
      <alignment horizontal="center" vertical="center"/>
    </xf>
    <xf numFmtId="176" fontId="5" fillId="4" borderId="13" xfId="0" applyNumberFormat="1" applyFont="1" applyFill="1" applyBorder="1" applyAlignment="1" applyProtection="1">
      <alignment horizontal="center" vertical="center" wrapText="1"/>
      <protection locked="0"/>
    </xf>
    <xf numFmtId="0" fontId="2" fillId="0" borderId="8" xfId="0" applyFont="1" applyFill="1" applyBorder="1" applyAlignment="1">
      <alignment horizontal="center" vertical="center"/>
    </xf>
    <xf numFmtId="43" fontId="7" fillId="0" borderId="13" xfId="0" applyNumberFormat="1" applyFont="1" applyFill="1" applyBorder="1" applyAlignment="1" applyProtection="1">
      <alignment vertical="center"/>
    </xf>
    <xf numFmtId="43" fontId="10" fillId="0" borderId="13" xfId="0" applyNumberFormat="1" applyFont="1" applyFill="1" applyBorder="1" applyAlignment="1" applyProtection="1">
      <alignment vertical="center"/>
    </xf>
    <xf numFmtId="43" fontId="7" fillId="0" borderId="14" xfId="0" applyNumberFormat="1" applyFont="1" applyFill="1" applyBorder="1" applyAlignment="1" applyProtection="1">
      <alignment vertical="center"/>
    </xf>
    <xf numFmtId="0" fontId="2" fillId="0" borderId="12" xfId="0" applyFont="1" applyFill="1" applyBorder="1" applyAlignment="1">
      <alignment horizontal="center" vertical="center"/>
    </xf>
    <xf numFmtId="176" fontId="15" fillId="0" borderId="1" xfId="0" applyNumberFormat="1" applyFont="1" applyFill="1" applyBorder="1" applyAlignment="1" applyProtection="1">
      <alignment horizontal="left" vertical="center"/>
      <protection locked="0"/>
    </xf>
    <xf numFmtId="176" fontId="17" fillId="0" borderId="3" xfId="0" applyNumberFormat="1" applyFont="1" applyFill="1" applyBorder="1" applyAlignment="1" applyProtection="1">
      <alignment horizontal="left" vertical="center" shrinkToFit="1"/>
    </xf>
    <xf numFmtId="176" fontId="16" fillId="0" borderId="5" xfId="0" applyNumberFormat="1" applyFont="1" applyFill="1" applyBorder="1" applyAlignment="1" applyProtection="1">
      <alignment horizontal="right" vertical="center"/>
      <protection locked="0"/>
    </xf>
    <xf numFmtId="181" fontId="8" fillId="0" borderId="3" xfId="0" applyNumberFormat="1" applyFont="1" applyFill="1" applyBorder="1" applyAlignment="1" applyProtection="1">
      <alignment horizontal="left" vertical="center" shrinkToFit="1"/>
    </xf>
    <xf numFmtId="176" fontId="8" fillId="0" borderId="9" xfId="0" applyNumberFormat="1" applyFont="1" applyFill="1" applyBorder="1" applyAlignment="1" applyProtection="1">
      <alignment horizontal="left" vertical="center" shrinkToFit="1"/>
    </xf>
    <xf numFmtId="0" fontId="2" fillId="3" borderId="0" xfId="0" applyFont="1" applyFill="1" applyBorder="1" applyAlignment="1">
      <alignment horizontal="center" vertical="center"/>
    </xf>
    <xf numFmtId="0" fontId="18" fillId="0" borderId="0" xfId="0" applyFont="1">
      <alignment vertical="center"/>
    </xf>
    <xf numFmtId="0" fontId="0" fillId="0" borderId="0" xfId="0" applyFont="1">
      <alignment vertical="center"/>
    </xf>
    <xf numFmtId="0" fontId="18" fillId="5" borderId="0" xfId="0" applyFont="1" applyFill="1">
      <alignment vertical="center"/>
    </xf>
    <xf numFmtId="0" fontId="19" fillId="5" borderId="0" xfId="0" applyFont="1" applyFill="1" applyAlignment="1">
      <alignment horizontal="right" vertical="center"/>
    </xf>
    <xf numFmtId="183" fontId="20" fillId="5" borderId="0" xfId="0" applyNumberFormat="1" applyFont="1" applyFill="1" applyAlignment="1">
      <alignment horizontal="center" vertical="center"/>
    </xf>
    <xf numFmtId="0" fontId="21" fillId="6" borderId="15" xfId="0" applyFont="1" applyFill="1" applyBorder="1">
      <alignment vertical="center"/>
    </xf>
    <xf numFmtId="0" fontId="0" fillId="6" borderId="15"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horizontal="center" vertical="center"/>
    </xf>
    <xf numFmtId="0" fontId="2" fillId="5" borderId="0" xfId="0" applyFont="1" applyFill="1" applyBorder="1" applyAlignment="1">
      <alignment vertical="center" wrapText="1"/>
    </xf>
    <xf numFmtId="0" fontId="2" fillId="0" borderId="16" xfId="0" applyFont="1" applyBorder="1" applyAlignment="1">
      <alignment horizontal="center" vertical="center" wrapText="1"/>
    </xf>
    <xf numFmtId="0" fontId="2" fillId="0" borderId="16" xfId="0" applyFont="1" applyBorder="1" applyAlignment="1">
      <alignment vertical="center"/>
    </xf>
    <xf numFmtId="9" fontId="2" fillId="0" borderId="0" xfId="11" applyFont="1" applyFill="1" applyBorder="1" applyAlignment="1">
      <alignment vertical="center"/>
    </xf>
    <xf numFmtId="0" fontId="6" fillId="0" borderId="0" xfId="0" applyFont="1">
      <alignment vertical="center"/>
    </xf>
    <xf numFmtId="0" fontId="2" fillId="0" borderId="0" xfId="0" applyFont="1" applyFill="1" applyAlignment="1">
      <alignment vertical="center"/>
    </xf>
    <xf numFmtId="0" fontId="19" fillId="5" borderId="0" xfId="0" applyFont="1" applyFill="1">
      <alignment vertical="center"/>
    </xf>
    <xf numFmtId="0" fontId="22" fillId="5" borderId="0" xfId="0" applyFont="1" applyFill="1" applyAlignment="1"/>
    <xf numFmtId="0" fontId="2" fillId="6" borderId="0" xfId="0" applyFont="1" applyFill="1">
      <alignment vertical="center"/>
    </xf>
    <xf numFmtId="0" fontId="23" fillId="0" borderId="0" xfId="0" applyFont="1" applyBorder="1">
      <alignment vertical="center"/>
    </xf>
    <xf numFmtId="0" fontId="23" fillId="0" borderId="0" xfId="0" applyFont="1" applyBorder="1" applyAlignment="1">
      <alignment horizontal="left" vertical="center"/>
    </xf>
    <xf numFmtId="0" fontId="23" fillId="0" borderId="0" xfId="0" applyFont="1" applyAlignment="1">
      <alignment horizontal="left" vertical="center"/>
    </xf>
    <xf numFmtId="0" fontId="2" fillId="0" borderId="16" xfId="0" applyFont="1" applyBorder="1">
      <alignment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24" fillId="0" borderId="0" xfId="0" applyFont="1">
      <alignment vertical="center"/>
    </xf>
    <xf numFmtId="0" fontId="2" fillId="0" borderId="0" xfId="0" applyFont="1" applyBorder="1" applyAlignment="1">
      <alignment vertical="center"/>
    </xf>
    <xf numFmtId="0" fontId="2" fillId="0" borderId="16" xfId="0" applyFont="1" applyBorder="1" applyAlignment="1">
      <alignment horizontal="center" vertical="center"/>
    </xf>
    <xf numFmtId="0" fontId="2" fillId="0" borderId="16" xfId="0" applyFont="1" applyBorder="1" applyAlignment="1">
      <alignment vertical="center" wrapText="1"/>
    </xf>
    <xf numFmtId="0" fontId="2" fillId="0" borderId="17" xfId="0" applyFont="1" applyBorder="1" applyAlignment="1">
      <alignment vertical="center" wrapText="1"/>
    </xf>
    <xf numFmtId="0" fontId="2" fillId="0" borderId="0" xfId="0" applyFont="1" applyAlignment="1">
      <alignment vertical="center" wrapText="1"/>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10" xfId="0" applyFont="1" applyBorder="1" applyAlignment="1">
      <alignment horizontal="center" vertical="center"/>
    </xf>
    <xf numFmtId="0" fontId="2" fillId="0" borderId="14" xfId="0" applyFont="1" applyBorder="1">
      <alignment vertical="center"/>
    </xf>
    <xf numFmtId="0" fontId="2" fillId="0" borderId="20" xfId="0" applyFont="1" applyBorder="1" applyAlignment="1">
      <alignment vertical="center"/>
    </xf>
    <xf numFmtId="43" fontId="2" fillId="0" borderId="22" xfId="0" applyNumberFormat="1" applyFont="1" applyBorder="1" applyAlignment="1">
      <alignment vertical="center"/>
    </xf>
    <xf numFmtId="43" fontId="2" fillId="0" borderId="23" xfId="0" applyNumberFormat="1" applyFont="1" applyBorder="1" applyAlignment="1">
      <alignment vertical="center"/>
    </xf>
    <xf numFmtId="43" fontId="2" fillId="0" borderId="23" xfId="0" applyNumberFormat="1" applyFont="1" applyBorder="1">
      <alignment vertical="center"/>
    </xf>
    <xf numFmtId="9" fontId="2" fillId="0" borderId="23" xfId="11" applyNumberFormat="1" applyFont="1" applyBorder="1">
      <alignment vertical="center"/>
    </xf>
    <xf numFmtId="10" fontId="2" fillId="0" borderId="24" xfId="11" applyNumberFormat="1" applyFont="1" applyBorder="1">
      <alignment vertical="center"/>
    </xf>
    <xf numFmtId="10" fontId="2" fillId="0" borderId="23" xfId="11" applyNumberFormat="1" applyFont="1" applyBorder="1">
      <alignment vertical="center"/>
    </xf>
    <xf numFmtId="43" fontId="2" fillId="0" borderId="3" xfId="0" applyNumberFormat="1" applyFont="1" applyBorder="1" applyAlignment="1">
      <alignment horizontal="left" vertical="center"/>
    </xf>
    <xf numFmtId="43" fontId="2" fillId="0" borderId="4" xfId="0" applyNumberFormat="1" applyFont="1" applyBorder="1" applyAlignment="1">
      <alignment horizontal="left" vertical="center"/>
    </xf>
    <xf numFmtId="43" fontId="2" fillId="0" borderId="4" xfId="0" applyNumberFormat="1" applyFont="1" applyBorder="1">
      <alignment vertical="center"/>
    </xf>
    <xf numFmtId="9" fontId="2" fillId="0" borderId="4" xfId="11" applyNumberFormat="1" applyFont="1" applyBorder="1">
      <alignment vertical="center"/>
    </xf>
    <xf numFmtId="10" fontId="2" fillId="0" borderId="13" xfId="11" applyNumberFormat="1" applyFont="1" applyBorder="1">
      <alignment vertical="center"/>
    </xf>
    <xf numFmtId="43" fontId="2" fillId="0" borderId="3" xfId="0" applyNumberFormat="1" applyFont="1" applyBorder="1" applyAlignment="1">
      <alignment vertical="center"/>
    </xf>
    <xf numFmtId="10" fontId="2" fillId="0" borderId="4" xfId="11" applyNumberFormat="1" applyFont="1" applyBorder="1">
      <alignment vertical="center"/>
    </xf>
    <xf numFmtId="43" fontId="2" fillId="0" borderId="9" xfId="0" applyNumberFormat="1" applyFont="1" applyBorder="1" applyAlignment="1">
      <alignment horizontal="left" vertical="center"/>
    </xf>
    <xf numFmtId="43" fontId="2" fillId="0" borderId="10" xfId="0" applyNumberFormat="1" applyFont="1" applyBorder="1" applyAlignment="1">
      <alignment horizontal="left" vertical="center"/>
    </xf>
    <xf numFmtId="43" fontId="2" fillId="0" borderId="10" xfId="0" applyNumberFormat="1" applyFont="1" applyBorder="1">
      <alignment vertical="center"/>
    </xf>
    <xf numFmtId="9" fontId="2" fillId="0" borderId="10" xfId="11" applyNumberFormat="1" applyFont="1" applyBorder="1">
      <alignment vertical="center"/>
    </xf>
    <xf numFmtId="10" fontId="2" fillId="0" borderId="14" xfId="11" applyNumberFormat="1" applyFont="1" applyBorder="1">
      <alignment vertical="center"/>
    </xf>
    <xf numFmtId="0" fontId="2" fillId="0" borderId="25" xfId="0" applyFont="1" applyBorder="1">
      <alignment vertical="center"/>
    </xf>
    <xf numFmtId="0" fontId="2" fillId="0" borderId="26" xfId="0" applyFont="1" applyBorder="1">
      <alignment vertical="center"/>
    </xf>
    <xf numFmtId="9" fontId="2" fillId="0" borderId="0" xfId="0" applyNumberFormat="1" applyFont="1">
      <alignment vertical="center"/>
    </xf>
    <xf numFmtId="0" fontId="6" fillId="7" borderId="27" xfId="0" applyFont="1" applyFill="1" applyBorder="1" applyAlignment="1">
      <alignment horizontal="center" vertical="center"/>
    </xf>
    <xf numFmtId="0" fontId="2" fillId="0" borderId="28" xfId="0" applyFont="1" applyBorder="1">
      <alignment vertical="center"/>
    </xf>
    <xf numFmtId="43" fontId="2" fillId="0" borderId="28" xfId="0" applyNumberFormat="1" applyFont="1" applyBorder="1">
      <alignment vertical="center"/>
    </xf>
    <xf numFmtId="0" fontId="2" fillId="0" borderId="29" xfId="0" applyFont="1" applyBorder="1">
      <alignment vertical="center"/>
    </xf>
    <xf numFmtId="43" fontId="25" fillId="0" borderId="0" xfId="8" applyFont="1" applyFill="1" applyProtection="1">
      <alignment vertical="center"/>
      <protection locked="0"/>
    </xf>
    <xf numFmtId="43" fontId="26" fillId="0" borderId="0" xfId="8" applyFont="1" applyFill="1" applyProtection="1">
      <alignment vertical="center"/>
      <protection locked="0"/>
    </xf>
    <xf numFmtId="43" fontId="27" fillId="0" borderId="0" xfId="8" applyFont="1" applyFill="1" applyProtection="1">
      <alignment vertical="center"/>
      <protection locked="0"/>
    </xf>
    <xf numFmtId="43" fontId="28" fillId="0" borderId="0" xfId="8" applyFont="1" applyFill="1" applyProtection="1">
      <alignment vertical="center"/>
      <protection locked="0"/>
    </xf>
    <xf numFmtId="43" fontId="29" fillId="0" borderId="0" xfId="8" applyFont="1" applyFill="1" applyProtection="1">
      <alignment vertical="center"/>
      <protection locked="0"/>
    </xf>
    <xf numFmtId="43" fontId="29" fillId="0" borderId="0" xfId="8" applyFont="1" applyFill="1" applyAlignment="1" applyProtection="1">
      <alignment horizontal="right" vertical="center"/>
      <protection locked="0"/>
    </xf>
    <xf numFmtId="43" fontId="29" fillId="0" borderId="0" xfId="8" applyFont="1" applyFill="1" applyAlignment="1" applyProtection="1">
      <alignment horizontal="center" vertical="center"/>
      <protection locked="0"/>
    </xf>
    <xf numFmtId="43" fontId="30" fillId="0" borderId="0" xfId="8" applyFont="1" applyFill="1" applyProtection="1">
      <alignment vertical="center"/>
      <protection locked="0"/>
    </xf>
    <xf numFmtId="176" fontId="5" fillId="4" borderId="3" xfId="0" applyNumberFormat="1" applyFont="1" applyFill="1" applyBorder="1" applyAlignment="1" applyProtection="1">
      <alignment horizontal="left" vertical="center"/>
      <protection locked="0"/>
    </xf>
    <xf numFmtId="176" fontId="21" fillId="0" borderId="3" xfId="0" applyNumberFormat="1" applyFont="1" applyFill="1" applyBorder="1" applyAlignment="1" applyProtection="1">
      <alignment horizontal="left" vertical="center" shrinkToFit="1"/>
    </xf>
    <xf numFmtId="176" fontId="31" fillId="0" borderId="3" xfId="0" applyNumberFormat="1" applyFont="1" applyFill="1" applyBorder="1" applyAlignment="1" applyProtection="1">
      <alignment horizontal="left" vertical="center" shrinkToFit="1"/>
    </xf>
    <xf numFmtId="176" fontId="32" fillId="0" borderId="3" xfId="0" applyNumberFormat="1" applyFont="1" applyFill="1" applyBorder="1" applyAlignment="1" applyProtection="1">
      <alignment horizontal="left" vertical="center" shrinkToFit="1"/>
    </xf>
    <xf numFmtId="176" fontId="15" fillId="0" borderId="5" xfId="0" applyNumberFormat="1" applyFont="1" applyFill="1" applyBorder="1" applyAlignment="1" applyProtection="1">
      <alignment horizontal="right" vertical="center"/>
      <protection locked="0"/>
    </xf>
    <xf numFmtId="184" fontId="26" fillId="0" borderId="0" xfId="8" applyNumberFormat="1" applyFont="1" applyFill="1" applyProtection="1">
      <alignment vertical="center"/>
      <protection locked="0"/>
    </xf>
    <xf numFmtId="176" fontId="33" fillId="0" borderId="3" xfId="0" applyNumberFormat="1" applyFont="1" applyFill="1" applyBorder="1" applyAlignment="1" applyProtection="1">
      <alignment horizontal="left" vertical="center" shrinkToFit="1"/>
    </xf>
    <xf numFmtId="181" fontId="32" fillId="0" borderId="3" xfId="0" applyNumberFormat="1" applyFont="1" applyFill="1" applyBorder="1" applyAlignment="1" applyProtection="1">
      <alignment horizontal="left" vertical="center" shrinkToFit="1"/>
    </xf>
    <xf numFmtId="176" fontId="32" fillId="0" borderId="9" xfId="0" applyNumberFormat="1" applyFont="1" applyFill="1" applyBorder="1" applyAlignment="1" applyProtection="1">
      <alignment horizontal="left" vertical="center" shrinkToFit="1"/>
    </xf>
    <xf numFmtId="0" fontId="13" fillId="0" borderId="0" xfId="0" applyFont="1" applyBorder="1" applyAlignment="1" applyProtection="1">
      <alignment horizontal="left" vertical="center"/>
    </xf>
    <xf numFmtId="0" fontId="23" fillId="0" borderId="0" xfId="0" applyFont="1" applyProtection="1">
      <alignment vertical="center"/>
    </xf>
    <xf numFmtId="0" fontId="6" fillId="0" borderId="0" xfId="0" applyFont="1" applyProtection="1">
      <alignment vertical="center"/>
    </xf>
    <xf numFmtId="9" fontId="2" fillId="0" borderId="0" xfId="11" applyFont="1" applyProtection="1">
      <alignment vertical="center"/>
    </xf>
    <xf numFmtId="9" fontId="6" fillId="0" borderId="0" xfId="11" applyFont="1" applyProtection="1">
      <alignment vertical="center"/>
    </xf>
    <xf numFmtId="0" fontId="2" fillId="0" borderId="0" xfId="0" applyFont="1" applyFill="1" applyProtection="1">
      <alignment vertical="center"/>
    </xf>
    <xf numFmtId="185" fontId="2" fillId="0" borderId="0" xfId="0" applyNumberFormat="1" applyFont="1" applyProtection="1">
      <alignment vertical="center"/>
    </xf>
    <xf numFmtId="0" fontId="2" fillId="0" borderId="0" xfId="0" applyFont="1" applyProtection="1">
      <alignment vertical="center"/>
    </xf>
    <xf numFmtId="0" fontId="2" fillId="0" borderId="0" xfId="0" applyFont="1" applyAlignment="1" applyProtection="1">
      <alignment horizontal="center" vertical="center"/>
    </xf>
    <xf numFmtId="0" fontId="34" fillId="0" borderId="0" xfId="0" applyFont="1" applyAlignment="1" applyProtection="1">
      <alignment horizontal="center" vertical="center"/>
    </xf>
    <xf numFmtId="0" fontId="22" fillId="0" borderId="0" xfId="0" applyFont="1" applyAlignment="1" applyProtection="1">
      <alignment horizontal="left" vertical="center"/>
    </xf>
    <xf numFmtId="185" fontId="35" fillId="0" borderId="0" xfId="8" applyNumberFormat="1" applyFont="1" applyFill="1" applyBorder="1" applyAlignment="1" applyProtection="1">
      <alignment vertical="center"/>
    </xf>
    <xf numFmtId="43" fontId="5" fillId="4" borderId="30" xfId="52" applyFont="1" applyFill="1" applyBorder="1" applyAlignment="1" applyProtection="1">
      <alignment horizontal="center" vertical="center"/>
    </xf>
    <xf numFmtId="43" fontId="5" fillId="4" borderId="31" xfId="52" applyFont="1" applyFill="1" applyBorder="1" applyAlignment="1" applyProtection="1">
      <alignment horizontal="center" vertical="center"/>
    </xf>
    <xf numFmtId="178" fontId="36" fillId="4" borderId="31" xfId="0" applyNumberFormat="1" applyFont="1" applyFill="1" applyBorder="1" applyAlignment="1" applyProtection="1">
      <alignment horizontal="center" vertical="center"/>
    </xf>
    <xf numFmtId="43" fontId="27" fillId="0" borderId="1" xfId="52" applyFont="1" applyFill="1" applyBorder="1" applyAlignment="1" applyProtection="1">
      <alignment horizontal="center" vertical="center"/>
    </xf>
    <xf numFmtId="43" fontId="27" fillId="0" borderId="32" xfId="52" applyFont="1" applyFill="1" applyBorder="1" applyAlignment="1" applyProtection="1">
      <alignment horizontal="center" vertical="center"/>
    </xf>
    <xf numFmtId="43" fontId="26" fillId="0" borderId="33" xfId="52" applyNumberFormat="1" applyFont="1" applyFill="1" applyBorder="1" applyAlignment="1" applyProtection="1">
      <alignment vertical="center"/>
    </xf>
    <xf numFmtId="0" fontId="37" fillId="0" borderId="3" xfId="52" applyNumberFormat="1" applyFont="1" applyFill="1" applyBorder="1" applyAlignment="1" applyProtection="1">
      <alignment horizontal="center" vertical="center"/>
    </xf>
    <xf numFmtId="0" fontId="37" fillId="0" borderId="4" xfId="52" applyNumberFormat="1" applyFont="1" applyFill="1" applyBorder="1" applyAlignment="1" applyProtection="1">
      <alignment horizontal="center" vertical="center"/>
    </xf>
    <xf numFmtId="43" fontId="29" fillId="0" borderId="4" xfId="52" applyNumberFormat="1" applyFont="1" applyFill="1" applyBorder="1" applyAlignment="1" applyProtection="1">
      <alignment vertical="center"/>
    </xf>
    <xf numFmtId="0" fontId="37" fillId="0" borderId="9" xfId="52" applyNumberFormat="1" applyFont="1" applyFill="1" applyBorder="1" applyAlignment="1" applyProtection="1">
      <alignment horizontal="center" vertical="center"/>
    </xf>
    <xf numFmtId="0" fontId="37" fillId="0" borderId="10" xfId="52" applyNumberFormat="1" applyFont="1" applyFill="1" applyBorder="1" applyAlignment="1" applyProtection="1">
      <alignment horizontal="center" vertical="center"/>
    </xf>
    <xf numFmtId="43" fontId="29" fillId="0" borderId="10" xfId="52" applyNumberFormat="1" applyFont="1" applyFill="1" applyBorder="1" applyAlignment="1" applyProtection="1">
      <alignment vertical="center"/>
    </xf>
    <xf numFmtId="43" fontId="38" fillId="0" borderId="4" xfId="8" applyNumberFormat="1" applyFont="1" applyFill="1" applyBorder="1" applyAlignment="1" applyProtection="1">
      <alignment vertical="center"/>
    </xf>
    <xf numFmtId="9" fontId="27" fillId="0" borderId="34" xfId="11" applyFont="1" applyFill="1" applyBorder="1" applyAlignment="1" applyProtection="1">
      <alignment horizontal="left" vertical="center"/>
    </xf>
    <xf numFmtId="9" fontId="27" fillId="0" borderId="28" xfId="11" applyFont="1" applyFill="1" applyBorder="1" applyAlignment="1" applyProtection="1">
      <alignment horizontal="left" vertical="center"/>
    </xf>
    <xf numFmtId="10" fontId="39" fillId="0" borderId="4" xfId="11" applyNumberFormat="1" applyFont="1" applyFill="1" applyBorder="1" applyAlignment="1" applyProtection="1">
      <alignment vertical="center"/>
    </xf>
    <xf numFmtId="9" fontId="27" fillId="0" borderId="35" xfId="11" applyFont="1" applyFill="1" applyBorder="1" applyAlignment="1" applyProtection="1">
      <alignment horizontal="left" vertical="center"/>
    </xf>
    <xf numFmtId="9" fontId="27" fillId="0" borderId="36" xfId="11" applyFont="1" applyFill="1" applyBorder="1" applyAlignment="1" applyProtection="1">
      <alignment horizontal="left" vertical="center"/>
    </xf>
    <xf numFmtId="10" fontId="39" fillId="0" borderId="36" xfId="11" applyNumberFormat="1" applyFont="1" applyFill="1" applyBorder="1" applyAlignment="1" applyProtection="1">
      <alignment vertical="center"/>
    </xf>
    <xf numFmtId="43" fontId="27" fillId="0" borderId="37" xfId="52" applyFont="1" applyFill="1" applyBorder="1" applyAlignment="1" applyProtection="1">
      <alignment horizontal="center" vertical="center"/>
    </xf>
    <xf numFmtId="43" fontId="27" fillId="0" borderId="33" xfId="52" applyFont="1" applyFill="1" applyBorder="1" applyAlignment="1" applyProtection="1">
      <alignment horizontal="center" vertical="center"/>
    </xf>
    <xf numFmtId="43" fontId="39" fillId="0" borderId="33" xfId="8" applyNumberFormat="1" applyFont="1" applyFill="1" applyBorder="1" applyAlignment="1" applyProtection="1">
      <alignment vertical="center"/>
    </xf>
    <xf numFmtId="43" fontId="27" fillId="0" borderId="9" xfId="52" applyFont="1" applyFill="1" applyBorder="1" applyAlignment="1" applyProtection="1">
      <alignment horizontal="left" vertical="center"/>
    </xf>
    <xf numFmtId="43" fontId="27" fillId="0" borderId="10" xfId="52" applyFont="1" applyFill="1" applyBorder="1" applyAlignment="1" applyProtection="1">
      <alignment horizontal="left" vertical="center"/>
    </xf>
    <xf numFmtId="43" fontId="39" fillId="0" borderId="10" xfId="8" applyNumberFormat="1" applyFont="1" applyFill="1" applyBorder="1" applyAlignment="1" applyProtection="1">
      <alignment vertical="center"/>
    </xf>
    <xf numFmtId="43" fontId="27" fillId="0" borderId="1" xfId="52" applyFont="1" applyFill="1" applyBorder="1" applyAlignment="1" applyProtection="1">
      <alignment vertical="center"/>
    </xf>
    <xf numFmtId="43" fontId="27" fillId="0" borderId="32" xfId="52" applyFont="1" applyFill="1" applyBorder="1" applyAlignment="1" applyProtection="1">
      <alignment vertical="center"/>
    </xf>
    <xf numFmtId="43" fontId="37" fillId="0" borderId="28" xfId="52" applyFont="1" applyFill="1" applyBorder="1" applyAlignment="1" applyProtection="1">
      <alignment vertical="center"/>
    </xf>
    <xf numFmtId="9" fontId="27" fillId="0" borderId="9" xfId="11" applyFont="1" applyFill="1" applyBorder="1" applyAlignment="1" applyProtection="1">
      <alignment horizontal="center" vertical="center"/>
    </xf>
    <xf numFmtId="9" fontId="27" fillId="0" borderId="10" xfId="11" applyFont="1" applyFill="1" applyBorder="1" applyAlignment="1" applyProtection="1">
      <alignment horizontal="center" vertical="center"/>
    </xf>
    <xf numFmtId="10" fontId="39" fillId="0" borderId="10" xfId="11" applyNumberFormat="1" applyFont="1" applyFill="1" applyBorder="1" applyAlignment="1" applyProtection="1">
      <alignment vertical="center"/>
    </xf>
    <xf numFmtId="43" fontId="27" fillId="0" borderId="37" xfId="52" applyFont="1" applyFill="1" applyBorder="1" applyAlignment="1" applyProtection="1">
      <alignment horizontal="left" vertical="center"/>
    </xf>
    <xf numFmtId="43" fontId="27" fillId="0" borderId="33" xfId="52" applyFont="1" applyFill="1" applyBorder="1" applyAlignment="1" applyProtection="1">
      <alignment horizontal="left" vertical="center"/>
    </xf>
    <xf numFmtId="43" fontId="27" fillId="0" borderId="3" xfId="52" applyFont="1" applyFill="1" applyBorder="1" applyAlignment="1" applyProtection="1">
      <alignment horizontal="left" vertical="center"/>
    </xf>
    <xf numFmtId="43" fontId="27" fillId="0" borderId="4" xfId="52" applyFont="1" applyFill="1" applyBorder="1" applyAlignment="1" applyProtection="1">
      <alignment horizontal="left" vertical="center"/>
    </xf>
    <xf numFmtId="43" fontId="26" fillId="0" borderId="4" xfId="52" applyNumberFormat="1" applyFont="1" applyFill="1" applyBorder="1" applyAlignment="1" applyProtection="1">
      <alignment vertical="center"/>
    </xf>
    <xf numFmtId="0" fontId="27" fillId="0" borderId="3" xfId="52" applyNumberFormat="1" applyFont="1" applyFill="1" applyBorder="1" applyAlignment="1" applyProtection="1">
      <alignment horizontal="left" vertical="center"/>
    </xf>
    <xf numFmtId="0" fontId="27" fillId="0" borderId="4" xfId="52" applyNumberFormat="1" applyFont="1" applyFill="1" applyBorder="1" applyAlignment="1" applyProtection="1">
      <alignment horizontal="left" vertical="center"/>
    </xf>
    <xf numFmtId="43" fontId="26" fillId="0" borderId="10" xfId="52" applyNumberFormat="1" applyFont="1" applyFill="1" applyBorder="1" applyAlignment="1" applyProtection="1">
      <alignment vertical="center"/>
    </xf>
    <xf numFmtId="43" fontId="37" fillId="0" borderId="37" xfId="52" applyFont="1" applyFill="1" applyBorder="1" applyAlignment="1" applyProtection="1">
      <alignment vertical="center"/>
    </xf>
    <xf numFmtId="43" fontId="37" fillId="0" borderId="33" xfId="52" applyFont="1" applyFill="1" applyBorder="1" applyAlignment="1" applyProtection="1">
      <alignment vertical="center"/>
    </xf>
    <xf numFmtId="43" fontId="38" fillId="0" borderId="33" xfId="8" applyNumberFormat="1" applyFont="1" applyFill="1" applyBorder="1" applyAlignment="1" applyProtection="1">
      <alignment vertical="center"/>
    </xf>
    <xf numFmtId="43" fontId="37" fillId="0" borderId="3" xfId="52" applyFont="1" applyFill="1" applyBorder="1" applyAlignment="1" applyProtection="1">
      <alignment vertical="center"/>
    </xf>
    <xf numFmtId="43" fontId="37" fillId="0" borderId="4" xfId="52" applyFont="1" applyFill="1" applyBorder="1" applyAlignment="1" applyProtection="1">
      <alignment vertical="center"/>
    </xf>
    <xf numFmtId="43" fontId="37" fillId="0" borderId="38" xfId="52" applyFont="1" applyFill="1" applyBorder="1" applyAlignment="1" applyProtection="1">
      <alignment vertical="center"/>
    </xf>
    <xf numFmtId="43" fontId="37" fillId="0" borderId="39" xfId="52" applyFont="1" applyFill="1" applyBorder="1" applyAlignment="1" applyProtection="1">
      <alignment vertical="center"/>
    </xf>
    <xf numFmtId="43" fontId="29" fillId="0" borderId="39" xfId="8" applyNumberFormat="1" applyFont="1" applyFill="1" applyBorder="1" applyAlignment="1" applyProtection="1">
      <alignment vertical="center"/>
    </xf>
    <xf numFmtId="0" fontId="27" fillId="0" borderId="30" xfId="8" applyNumberFormat="1" applyFont="1" applyFill="1" applyBorder="1" applyAlignment="1" applyProtection="1">
      <alignment horizontal="center" vertical="center" wrapText="1"/>
    </xf>
    <xf numFmtId="43" fontId="37" fillId="0" borderId="33" xfId="8" applyFont="1" applyFill="1" applyBorder="1" applyAlignment="1" applyProtection="1">
      <alignment horizontal="left" vertical="center"/>
    </xf>
    <xf numFmtId="43" fontId="2" fillId="0" borderId="33" xfId="8" applyNumberFormat="1" applyFont="1" applyFill="1" applyBorder="1" applyAlignment="1" applyProtection="1">
      <alignment vertical="center"/>
    </xf>
    <xf numFmtId="0" fontId="27" fillId="0" borderId="40" xfId="8" applyNumberFormat="1" applyFont="1" applyFill="1" applyBorder="1" applyAlignment="1" applyProtection="1">
      <alignment horizontal="center" vertical="center" wrapText="1"/>
    </xf>
    <xf numFmtId="43" fontId="37" fillId="0" borderId="4" xfId="8" applyFont="1" applyFill="1" applyBorder="1" applyAlignment="1" applyProtection="1">
      <alignment horizontal="left" vertical="center"/>
    </xf>
    <xf numFmtId="43" fontId="2" fillId="0" borderId="4" xfId="8" applyNumberFormat="1" applyFont="1" applyFill="1" applyBorder="1" applyAlignment="1" applyProtection="1">
      <alignment vertical="center"/>
    </xf>
    <xf numFmtId="10" fontId="26" fillId="0" borderId="4" xfId="11" applyNumberFormat="1" applyFont="1" applyFill="1" applyBorder="1" applyAlignment="1" applyProtection="1">
      <alignment vertical="center"/>
    </xf>
    <xf numFmtId="43" fontId="37" fillId="0" borderId="4" xfId="8" applyFont="1" applyFill="1" applyBorder="1" applyProtection="1">
      <alignment vertical="center"/>
    </xf>
    <xf numFmtId="43" fontId="26" fillId="0" borderId="4" xfId="8" applyNumberFormat="1" applyFont="1" applyFill="1" applyBorder="1" applyAlignment="1" applyProtection="1">
      <alignment vertical="center"/>
    </xf>
    <xf numFmtId="9" fontId="26" fillId="0" borderId="4" xfId="11" applyFont="1" applyFill="1" applyBorder="1" applyAlignment="1" applyProtection="1">
      <alignment vertical="center"/>
    </xf>
    <xf numFmtId="0" fontId="27" fillId="0" borderId="35" xfId="8" applyNumberFormat="1" applyFont="1" applyFill="1" applyBorder="1" applyAlignment="1" applyProtection="1">
      <alignment horizontal="center" vertical="center" wrapText="1"/>
    </xf>
    <xf numFmtId="43" fontId="37" fillId="0" borderId="10" xfId="8" applyFont="1" applyFill="1" applyBorder="1" applyProtection="1">
      <alignment vertical="center"/>
    </xf>
    <xf numFmtId="43" fontId="26" fillId="0" borderId="10" xfId="8" applyNumberFormat="1" applyFont="1" applyFill="1" applyBorder="1" applyAlignment="1" applyProtection="1">
      <alignment vertical="center"/>
    </xf>
    <xf numFmtId="185" fontId="29" fillId="0" borderId="0" xfId="53" applyNumberFormat="1" applyFont="1" applyFill="1" applyBorder="1" applyAlignment="1" applyProtection="1">
      <alignment horizontal="center" vertical="center"/>
    </xf>
    <xf numFmtId="185" fontId="5" fillId="4" borderId="31" xfId="52" applyNumberFormat="1" applyFont="1" applyFill="1" applyBorder="1" applyAlignment="1" applyProtection="1">
      <alignment horizontal="center" vertical="center"/>
    </xf>
    <xf numFmtId="43" fontId="26" fillId="0" borderId="39" xfId="52" applyNumberFormat="1" applyFont="1" applyFill="1" applyBorder="1" applyAlignment="1" applyProtection="1">
      <alignment vertical="center"/>
    </xf>
    <xf numFmtId="43" fontId="29" fillId="0" borderId="33" xfId="52" applyNumberFormat="1" applyFont="1" applyFill="1" applyBorder="1" applyAlignment="1" applyProtection="1">
      <alignment vertical="center"/>
    </xf>
    <xf numFmtId="43" fontId="29" fillId="0" borderId="4" xfId="52" applyFont="1" applyFill="1" applyBorder="1" applyAlignment="1" applyProtection="1">
      <alignment vertical="center"/>
    </xf>
    <xf numFmtId="43" fontId="29" fillId="0" borderId="4" xfId="8" applyNumberFormat="1" applyFont="1" applyFill="1" applyBorder="1" applyAlignment="1" applyProtection="1">
      <alignment vertical="center"/>
    </xf>
    <xf numFmtId="9" fontId="29" fillId="0" borderId="4" xfId="11" applyFont="1" applyFill="1" applyBorder="1" applyAlignment="1" applyProtection="1">
      <alignment vertical="center"/>
    </xf>
    <xf numFmtId="185" fontId="6"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2" fillId="0" borderId="0" xfId="0" applyFont="1" applyBorder="1" applyAlignment="1" applyProtection="1">
      <alignment horizontal="center" vertical="center"/>
    </xf>
    <xf numFmtId="186" fontId="5" fillId="4" borderId="31" xfId="52" applyNumberFormat="1" applyFont="1" applyFill="1" applyBorder="1" applyAlignment="1" applyProtection="1">
      <alignment horizontal="center" vertical="center"/>
    </xf>
    <xf numFmtId="9" fontId="5" fillId="4" borderId="41" xfId="11" applyFont="1" applyFill="1" applyBorder="1" applyAlignment="1" applyProtection="1">
      <alignment horizontal="center" vertical="center"/>
    </xf>
    <xf numFmtId="9" fontId="40" fillId="4" borderId="42" xfId="11" applyFont="1" applyFill="1" applyBorder="1" applyAlignment="1" applyProtection="1">
      <alignment horizontal="center" vertical="center"/>
    </xf>
    <xf numFmtId="10" fontId="26" fillId="0" borderId="33" xfId="11" applyNumberFormat="1" applyFont="1" applyFill="1" applyBorder="1" applyAlignment="1" applyProtection="1">
      <alignment vertical="center"/>
    </xf>
    <xf numFmtId="10" fontId="26" fillId="0" borderId="43" xfId="11" applyNumberFormat="1" applyFont="1" applyFill="1" applyBorder="1" applyAlignment="1" applyProtection="1">
      <alignment vertical="center" wrapText="1"/>
    </xf>
    <xf numFmtId="10" fontId="29" fillId="0" borderId="6" xfId="11" applyNumberFormat="1" applyFont="1" applyFill="1" applyBorder="1" applyAlignment="1" applyProtection="1">
      <alignment horizontal="center" vertical="center" wrapText="1"/>
    </xf>
    <xf numFmtId="43" fontId="6" fillId="0" borderId="0" xfId="0" applyNumberFormat="1" applyFont="1" applyProtection="1">
      <alignment vertical="center"/>
    </xf>
    <xf numFmtId="10" fontId="26" fillId="0" borderId="13" xfId="11" applyNumberFormat="1" applyFont="1" applyFill="1" applyBorder="1" applyAlignment="1" applyProtection="1">
      <alignment vertical="center" wrapText="1"/>
    </xf>
    <xf numFmtId="10" fontId="29" fillId="0" borderId="8" xfId="11" applyNumberFormat="1" applyFont="1" applyFill="1" applyBorder="1" applyAlignment="1" applyProtection="1">
      <alignment horizontal="center" vertical="center" wrapText="1"/>
    </xf>
    <xf numFmtId="10" fontId="26" fillId="0" borderId="10" xfId="11" applyNumberFormat="1" applyFont="1" applyFill="1" applyBorder="1" applyAlignment="1" applyProtection="1">
      <alignment vertical="center"/>
    </xf>
    <xf numFmtId="10" fontId="26" fillId="0" borderId="14" xfId="11" applyNumberFormat="1" applyFont="1" applyFill="1" applyBorder="1" applyAlignment="1" applyProtection="1">
      <alignment vertical="center" wrapText="1"/>
    </xf>
    <xf numFmtId="10" fontId="29" fillId="0" borderId="12" xfId="11" applyNumberFormat="1" applyFont="1" applyFill="1" applyBorder="1" applyAlignment="1" applyProtection="1">
      <alignment horizontal="center" vertical="center" wrapText="1"/>
    </xf>
    <xf numFmtId="43" fontId="26" fillId="0" borderId="33" xfId="52" applyFont="1" applyFill="1" applyBorder="1" applyAlignment="1" applyProtection="1">
      <alignment vertical="center"/>
    </xf>
    <xf numFmtId="43" fontId="26" fillId="0" borderId="4" xfId="52" applyFont="1" applyFill="1" applyBorder="1" applyAlignment="1" applyProtection="1">
      <alignment vertical="center"/>
    </xf>
    <xf numFmtId="43" fontId="29" fillId="0" borderId="39" xfId="8" applyFont="1" applyFill="1" applyBorder="1" applyAlignment="1" applyProtection="1">
      <alignment vertical="center"/>
    </xf>
    <xf numFmtId="10" fontId="26" fillId="0" borderId="44" xfId="11" applyNumberFormat="1" applyFont="1" applyFill="1" applyBorder="1" applyAlignment="1" applyProtection="1">
      <alignment vertical="center" wrapText="1"/>
    </xf>
    <xf numFmtId="43" fontId="29" fillId="0" borderId="33" xfId="52" applyFont="1" applyFill="1" applyBorder="1" applyAlignment="1" applyProtection="1">
      <alignment vertical="center"/>
    </xf>
    <xf numFmtId="187" fontId="2" fillId="0" borderId="33" xfId="8" applyNumberFormat="1" applyFont="1" applyFill="1" applyBorder="1" applyAlignment="1" applyProtection="1">
      <alignment vertical="center"/>
    </xf>
    <xf numFmtId="187" fontId="2" fillId="0" borderId="4" xfId="8" applyNumberFormat="1" applyFont="1" applyFill="1" applyBorder="1" applyAlignment="1" applyProtection="1">
      <alignment vertical="center"/>
    </xf>
    <xf numFmtId="10" fontId="6" fillId="0" borderId="0" xfId="11" applyNumberFormat="1" applyFont="1" applyProtection="1">
      <alignment vertical="center"/>
    </xf>
    <xf numFmtId="43" fontId="29" fillId="0" borderId="4" xfId="8" applyFont="1" applyFill="1" applyBorder="1" applyAlignment="1" applyProtection="1">
      <alignment vertical="center"/>
    </xf>
    <xf numFmtId="43" fontId="29" fillId="0" borderId="10" xfId="8" applyFont="1" applyFill="1" applyBorder="1" applyAlignment="1" applyProtection="1">
      <alignment vertical="center"/>
    </xf>
    <xf numFmtId="185" fontId="6" fillId="0" borderId="0" xfId="0" applyNumberFormat="1" applyFont="1" applyProtection="1">
      <alignment vertical="center"/>
    </xf>
    <xf numFmtId="43" fontId="13" fillId="0" borderId="0" xfId="8" applyFont="1" applyFill="1" applyAlignment="1">
      <alignment vertical="center"/>
    </xf>
    <xf numFmtId="185" fontId="29" fillId="0" borderId="0" xfId="0" applyNumberFormat="1" applyFont="1" applyBorder="1" applyAlignment="1" applyProtection="1">
      <alignment horizontal="left" vertical="center" wrapText="1"/>
    </xf>
    <xf numFmtId="0" fontId="13" fillId="0" borderId="0" xfId="0" applyFont="1" applyFill="1" applyBorder="1" applyAlignment="1" applyProtection="1">
      <alignment horizontal="left" vertical="center"/>
    </xf>
    <xf numFmtId="0" fontId="41" fillId="0" borderId="0" xfId="0" applyFont="1" applyFill="1" applyBorder="1" applyAlignment="1" applyProtection="1">
      <alignment horizontal="left" vertical="center"/>
    </xf>
    <xf numFmtId="185" fontId="41" fillId="0" borderId="0" xfId="0" applyNumberFormat="1" applyFont="1" applyFill="1" applyBorder="1" applyAlignment="1" applyProtection="1">
      <alignment horizontal="left" vertical="center" wrapText="1"/>
    </xf>
    <xf numFmtId="188" fontId="41" fillId="0" borderId="0" xfId="0" applyNumberFormat="1" applyFont="1" applyFill="1" applyBorder="1" applyAlignment="1" applyProtection="1">
      <alignment horizontal="left" vertical="center" wrapText="1"/>
    </xf>
    <xf numFmtId="0" fontId="29" fillId="0" borderId="0" xfId="0" applyFont="1" applyBorder="1" applyAlignment="1" applyProtection="1">
      <alignment vertical="center" wrapText="1"/>
    </xf>
    <xf numFmtId="0" fontId="41" fillId="0" borderId="0" xfId="0" applyFont="1" applyFill="1" applyBorder="1" applyAlignment="1" applyProtection="1">
      <alignment vertical="center" wrapText="1"/>
    </xf>
    <xf numFmtId="0" fontId="29" fillId="0" borderId="0" xfId="0" applyFont="1" applyFill="1" applyBorder="1" applyAlignment="1" applyProtection="1">
      <alignment vertical="center" wrapText="1"/>
    </xf>
    <xf numFmtId="0" fontId="2" fillId="0" borderId="0" xfId="0" applyFont="1" applyFill="1" applyAlignment="1" applyProtection="1">
      <alignment horizontal="center" vertical="center"/>
    </xf>
    <xf numFmtId="43" fontId="29" fillId="0" borderId="0" xfId="8" applyFont="1" applyFill="1">
      <alignment vertical="center"/>
    </xf>
    <xf numFmtId="184" fontId="2" fillId="0" borderId="0" xfId="0" applyNumberFormat="1" applyFont="1" applyAlignment="1" applyProtection="1">
      <alignment vertical="center"/>
    </xf>
    <xf numFmtId="0" fontId="15" fillId="0" borderId="26" xfId="0" applyFont="1" applyFill="1" applyBorder="1" applyAlignment="1" applyProtection="1">
      <alignment horizontal="left" vertical="center" readingOrder="1"/>
    </xf>
    <xf numFmtId="185" fontId="42" fillId="0" borderId="0" xfId="8" applyNumberFormat="1" applyFont="1" applyFill="1" applyBorder="1" applyAlignment="1" applyProtection="1">
      <alignment vertical="center"/>
    </xf>
    <xf numFmtId="184" fontId="2" fillId="0" borderId="0" xfId="0" applyNumberFormat="1" applyFont="1" applyFill="1" applyAlignment="1" applyProtection="1">
      <alignment vertical="center"/>
    </xf>
    <xf numFmtId="184" fontId="38" fillId="0" borderId="0" xfId="8" applyNumberFormat="1" applyFont="1" applyBorder="1" applyAlignment="1" applyProtection="1">
      <alignment vertical="center"/>
    </xf>
    <xf numFmtId="0" fontId="5" fillId="4" borderId="37" xfId="0" applyFont="1" applyFill="1" applyBorder="1" applyAlignment="1" applyProtection="1">
      <alignment horizontal="center" vertical="center" wrapText="1" readingOrder="1"/>
    </xf>
    <xf numFmtId="0" fontId="5" fillId="4" borderId="33" xfId="0" applyFont="1" applyFill="1" applyBorder="1" applyAlignment="1" applyProtection="1">
      <alignment horizontal="center" vertical="center" wrapText="1" readingOrder="1"/>
    </xf>
    <xf numFmtId="178" fontId="36" fillId="4" borderId="33" xfId="0" applyNumberFormat="1" applyFont="1" applyFill="1" applyBorder="1" applyAlignment="1" applyProtection="1">
      <alignment horizontal="center" vertical="center"/>
    </xf>
    <xf numFmtId="0" fontId="37" fillId="0" borderId="34" xfId="0" applyFont="1" applyFill="1" applyBorder="1" applyAlignment="1" applyProtection="1">
      <alignment horizontal="center" vertical="center" wrapText="1" readingOrder="1"/>
    </xf>
    <xf numFmtId="0" fontId="37" fillId="0" borderId="45" xfId="0" applyFont="1" applyFill="1" applyBorder="1" applyAlignment="1" applyProtection="1">
      <alignment horizontal="center" vertical="center" wrapText="1" readingOrder="1"/>
    </xf>
    <xf numFmtId="0" fontId="37" fillId="0" borderId="28" xfId="0" applyFont="1" applyFill="1" applyBorder="1" applyAlignment="1" applyProtection="1">
      <alignment horizontal="center" vertical="center" wrapText="1" readingOrder="1"/>
    </xf>
    <xf numFmtId="43" fontId="38" fillId="0" borderId="4" xfId="8" applyFont="1" applyFill="1" applyBorder="1" applyAlignment="1" applyProtection="1">
      <alignment horizontal="right" vertical="center"/>
    </xf>
    <xf numFmtId="43" fontId="38" fillId="0" borderId="39" xfId="8" applyFont="1" applyFill="1" applyBorder="1" applyAlignment="1" applyProtection="1">
      <alignment horizontal="right" vertical="center"/>
    </xf>
    <xf numFmtId="189" fontId="27" fillId="0" borderId="3" xfId="0" applyNumberFormat="1" applyFont="1" applyFill="1" applyBorder="1" applyAlignment="1" applyProtection="1">
      <alignment horizontal="center" vertical="center" wrapText="1"/>
    </xf>
    <xf numFmtId="189" fontId="27" fillId="0" borderId="4" xfId="0" applyNumberFormat="1" applyFont="1" applyFill="1" applyBorder="1" applyAlignment="1" applyProtection="1">
      <alignment horizontal="center" vertical="center" wrapText="1"/>
    </xf>
    <xf numFmtId="43" fontId="39" fillId="0" borderId="4" xfId="8" applyFont="1" applyFill="1" applyBorder="1" applyAlignment="1" applyProtection="1">
      <alignment horizontal="right" vertical="center"/>
    </xf>
    <xf numFmtId="189" fontId="27" fillId="0" borderId="38" xfId="0" applyNumberFormat="1" applyFont="1" applyFill="1" applyBorder="1" applyAlignment="1" applyProtection="1">
      <alignment horizontal="center" vertical="center" wrapText="1"/>
    </xf>
    <xf numFmtId="189" fontId="37" fillId="0" borderId="4" xfId="0" applyNumberFormat="1" applyFont="1" applyFill="1" applyBorder="1" applyAlignment="1" applyProtection="1">
      <alignment horizontal="center" vertical="center"/>
    </xf>
    <xf numFmtId="189" fontId="27" fillId="0" borderId="40" xfId="0" applyNumberFormat="1" applyFont="1" applyFill="1" applyBorder="1" applyAlignment="1" applyProtection="1">
      <alignment horizontal="center" vertical="center" wrapText="1"/>
    </xf>
    <xf numFmtId="189" fontId="27" fillId="0" borderId="4" xfId="0" applyNumberFormat="1" applyFont="1" applyFill="1" applyBorder="1" applyAlignment="1" applyProtection="1">
      <alignment horizontal="center" vertical="center"/>
    </xf>
    <xf numFmtId="189" fontId="37" fillId="0" borderId="4" xfId="0" applyNumberFormat="1" applyFont="1" applyFill="1" applyBorder="1" applyAlignment="1" applyProtection="1">
      <alignment horizontal="center" vertical="center" wrapText="1"/>
    </xf>
    <xf numFmtId="189" fontId="27" fillId="0" borderId="22" xfId="0" applyNumberFormat="1" applyFont="1" applyFill="1" applyBorder="1" applyAlignment="1" applyProtection="1">
      <alignment horizontal="center" vertical="center" wrapText="1"/>
    </xf>
    <xf numFmtId="189" fontId="27" fillId="0" borderId="3" xfId="0" applyNumberFormat="1" applyFont="1" applyFill="1" applyBorder="1" applyAlignment="1" applyProtection="1">
      <alignment horizontal="center" vertical="center"/>
    </xf>
    <xf numFmtId="190" fontId="27" fillId="0" borderId="34" xfId="0" applyNumberFormat="1" applyFont="1" applyFill="1" applyBorder="1" applyAlignment="1" applyProtection="1">
      <alignment horizontal="center" vertical="center" wrapText="1"/>
    </xf>
    <xf numFmtId="190" fontId="27" fillId="0" borderId="45" xfId="0" applyNumberFormat="1" applyFont="1" applyFill="1" applyBorder="1" applyAlignment="1" applyProtection="1">
      <alignment horizontal="center" vertical="center" wrapText="1"/>
    </xf>
    <xf numFmtId="190" fontId="27" fillId="0" borderId="28" xfId="0" applyNumberFormat="1" applyFont="1" applyFill="1" applyBorder="1" applyAlignment="1" applyProtection="1">
      <alignment horizontal="center" vertical="center" wrapText="1"/>
    </xf>
    <xf numFmtId="189" fontId="27" fillId="0" borderId="34" xfId="0" applyNumberFormat="1" applyFont="1" applyFill="1" applyBorder="1" applyAlignment="1" applyProtection="1">
      <alignment horizontal="center" vertical="center"/>
    </xf>
    <xf numFmtId="189" fontId="27" fillId="0" borderId="45" xfId="0" applyNumberFormat="1" applyFont="1" applyFill="1" applyBorder="1" applyAlignment="1" applyProtection="1">
      <alignment horizontal="center" vertical="center"/>
    </xf>
    <xf numFmtId="189" fontId="27" fillId="0" borderId="28" xfId="0" applyNumberFormat="1" applyFont="1" applyFill="1" applyBorder="1" applyAlignment="1" applyProtection="1">
      <alignment horizontal="center" vertical="center"/>
    </xf>
    <xf numFmtId="189" fontId="27" fillId="0" borderId="20" xfId="0" applyNumberFormat="1" applyFont="1" applyFill="1" applyBorder="1" applyAlignment="1" applyProtection="1">
      <alignment horizontal="center" vertical="center" wrapText="1"/>
    </xf>
    <xf numFmtId="189" fontId="27" fillId="0" borderId="46" xfId="0" applyNumberFormat="1" applyFont="1" applyFill="1" applyBorder="1" applyAlignment="1" applyProtection="1">
      <alignment horizontal="center" vertical="center" wrapText="1"/>
    </xf>
    <xf numFmtId="189" fontId="27" fillId="0" borderId="21" xfId="0" applyNumberFormat="1" applyFont="1" applyFill="1" applyBorder="1" applyAlignment="1" applyProtection="1">
      <alignment horizontal="center" vertical="center" wrapText="1"/>
    </xf>
    <xf numFmtId="43" fontId="39" fillId="0" borderId="10" xfId="8" applyFont="1" applyFill="1" applyBorder="1" applyAlignment="1" applyProtection="1">
      <alignment horizontal="right" vertical="center"/>
    </xf>
    <xf numFmtId="43" fontId="29" fillId="0" borderId="0" xfId="8" applyFont="1" applyFill="1" applyAlignment="1">
      <alignment horizontal="right" vertical="center"/>
    </xf>
    <xf numFmtId="178" fontId="36" fillId="4" borderId="47" xfId="0" applyNumberFormat="1" applyFont="1" applyFill="1" applyBorder="1" applyAlignment="1" applyProtection="1">
      <alignment horizontal="center" vertical="center"/>
    </xf>
    <xf numFmtId="9" fontId="29" fillId="0" borderId="0" xfId="11" applyFont="1" applyFill="1" applyAlignment="1">
      <alignment horizontal="right" vertical="center"/>
    </xf>
    <xf numFmtId="43" fontId="26" fillId="0" borderId="0" xfId="8" applyFont="1" applyFill="1">
      <alignment vertical="center"/>
    </xf>
    <xf numFmtId="184" fontId="5" fillId="4" borderId="43" xfId="8" applyNumberFormat="1" applyFont="1" applyFill="1" applyBorder="1" applyAlignment="1" applyProtection="1">
      <alignment horizontal="center" vertical="center"/>
    </xf>
    <xf numFmtId="178" fontId="43" fillId="4" borderId="6" xfId="0" applyNumberFormat="1" applyFont="1" applyFill="1" applyBorder="1" applyAlignment="1" applyProtection="1">
      <alignment horizontal="center" vertical="center"/>
    </xf>
    <xf numFmtId="43" fontId="38" fillId="0" borderId="13" xfId="8" applyFont="1" applyFill="1" applyBorder="1" applyAlignment="1" applyProtection="1">
      <alignment horizontal="right" vertical="center"/>
    </xf>
    <xf numFmtId="43" fontId="38" fillId="0" borderId="8" xfId="8" applyFont="1" applyFill="1" applyBorder="1" applyAlignment="1" applyProtection="1">
      <alignment horizontal="center" vertical="center"/>
    </xf>
    <xf numFmtId="177" fontId="2" fillId="0" borderId="0" xfId="0" applyNumberFormat="1" applyFont="1" applyFill="1" applyProtection="1">
      <alignment vertical="center"/>
    </xf>
    <xf numFmtId="43" fontId="38" fillId="0" borderId="48" xfId="8" applyFont="1" applyFill="1" applyBorder="1" applyAlignment="1" applyProtection="1">
      <alignment horizontal="center" vertical="center"/>
    </xf>
    <xf numFmtId="43" fontId="39" fillId="0" borderId="13" xfId="8" applyFont="1" applyFill="1" applyBorder="1" applyAlignment="1" applyProtection="1">
      <alignment horizontal="right" vertical="center"/>
    </xf>
    <xf numFmtId="43" fontId="26" fillId="0" borderId="13" xfId="8" applyFont="1" applyFill="1" applyBorder="1" applyAlignment="1" applyProtection="1">
      <alignment vertical="center"/>
      <protection locked="0"/>
    </xf>
    <xf numFmtId="10" fontId="26" fillId="8" borderId="14" xfId="11" applyNumberFormat="1" applyFont="1" applyFill="1" applyBorder="1" applyAlignment="1" applyProtection="1">
      <alignment vertical="center" wrapText="1"/>
    </xf>
    <xf numFmtId="43" fontId="38" fillId="9" borderId="12" xfId="8" applyFont="1" applyFill="1" applyBorder="1" applyAlignment="1" applyProtection="1">
      <alignment horizontal="center" vertical="center"/>
    </xf>
    <xf numFmtId="43" fontId="29" fillId="0" borderId="0" xfId="8" applyFont="1" applyFill="1" applyAlignment="1">
      <alignment horizontal="left" vertical="center" wrapText="1"/>
    </xf>
    <xf numFmtId="43" fontId="29" fillId="0" borderId="0" xfId="8" applyFont="1" applyFill="1" applyAlignment="1">
      <alignment vertical="center" wrapText="1"/>
    </xf>
    <xf numFmtId="43" fontId="44" fillId="0" borderId="18" xfId="8" applyFont="1" applyFill="1" applyBorder="1" applyAlignment="1">
      <alignment horizontal="center" vertical="center"/>
    </xf>
    <xf numFmtId="43" fontId="44" fillId="0" borderId="19" xfId="8" applyFont="1" applyFill="1" applyBorder="1" applyAlignment="1">
      <alignment horizontal="center" vertical="center"/>
    </xf>
    <xf numFmtId="0" fontId="26" fillId="0" borderId="25" xfId="8" applyNumberFormat="1" applyFont="1" applyFill="1" applyBorder="1" applyAlignment="1">
      <alignment vertical="center"/>
    </xf>
    <xf numFmtId="43" fontId="27" fillId="0" borderId="0" xfId="8" applyFont="1" applyFill="1" applyAlignment="1">
      <alignment horizontal="center" vertical="center"/>
    </xf>
    <xf numFmtId="43" fontId="27" fillId="0" borderId="26" xfId="8" applyFont="1" applyFill="1" applyBorder="1" applyAlignment="1">
      <alignment horizontal="right" vertical="center"/>
    </xf>
    <xf numFmtId="43" fontId="26" fillId="0" borderId="26" xfId="8" applyFont="1" applyFill="1" applyBorder="1">
      <alignment vertical="center"/>
    </xf>
    <xf numFmtId="178" fontId="5" fillId="4" borderId="37" xfId="8" applyNumberFormat="1" applyFont="1" applyFill="1" applyBorder="1" applyAlignment="1" applyProtection="1">
      <alignment horizontal="center" vertical="center"/>
    </xf>
    <xf numFmtId="178" fontId="27" fillId="0" borderId="33" xfId="53" applyNumberFormat="1" applyFont="1" applyFill="1" applyBorder="1" applyAlignment="1">
      <alignment horizontal="center" vertical="center" wrapText="1"/>
    </xf>
    <xf numFmtId="178" fontId="5" fillId="4" borderId="33" xfId="53" applyNumberFormat="1" applyFont="1" applyFill="1" applyBorder="1" applyAlignment="1">
      <alignment horizontal="center" vertical="center" wrapText="1"/>
    </xf>
    <xf numFmtId="179" fontId="36" fillId="4" borderId="33" xfId="0" applyNumberFormat="1" applyFont="1" applyFill="1" applyBorder="1" applyAlignment="1" applyProtection="1">
      <alignment horizontal="center" vertical="center" wrapText="1"/>
    </xf>
    <xf numFmtId="0" fontId="36" fillId="4" borderId="33" xfId="0" applyFont="1" applyFill="1" applyBorder="1" applyAlignment="1" applyProtection="1">
      <alignment horizontal="center" vertical="center" wrapText="1"/>
    </xf>
    <xf numFmtId="43" fontId="7" fillId="0" borderId="4" xfId="52" applyNumberFormat="1" applyFont="1" applyFill="1" applyBorder="1" applyAlignment="1" applyProtection="1">
      <alignment horizontal="left" vertical="center"/>
    </xf>
    <xf numFmtId="182" fontId="7" fillId="0" borderId="4" xfId="13" applyNumberFormat="1" applyFont="1" applyFill="1" applyBorder="1" applyAlignment="1" applyProtection="1">
      <alignment vertical="center"/>
    </xf>
    <xf numFmtId="43" fontId="29" fillId="0" borderId="19" xfId="8" applyFont="1" applyFill="1" applyBorder="1">
      <alignment vertical="center"/>
    </xf>
    <xf numFmtId="0" fontId="2" fillId="0" borderId="27" xfId="0" applyFont="1" applyFill="1" applyBorder="1">
      <alignment vertical="center"/>
    </xf>
    <xf numFmtId="0" fontId="29" fillId="0" borderId="49" xfId="8" applyNumberFormat="1" applyFont="1" applyFill="1" applyBorder="1" applyAlignment="1">
      <alignment horizontal="left" vertical="center" wrapText="1"/>
    </xf>
    <xf numFmtId="43" fontId="45" fillId="0" borderId="18" xfId="8" applyFont="1" applyFill="1" applyBorder="1" applyAlignment="1">
      <alignment horizontal="center" vertical="center"/>
    </xf>
    <xf numFmtId="43" fontId="45" fillId="0" borderId="19" xfId="8" applyFont="1" applyFill="1" applyBorder="1" applyAlignment="1">
      <alignment horizontal="center" vertical="center"/>
    </xf>
    <xf numFmtId="43" fontId="29" fillId="0" borderId="26" xfId="8" applyFont="1" applyFill="1" applyBorder="1">
      <alignment vertical="center"/>
    </xf>
    <xf numFmtId="0" fontId="38" fillId="0" borderId="29" xfId="0" applyFont="1" applyFill="1" applyBorder="1" applyAlignment="1">
      <alignment horizontal="right" vertical="center"/>
    </xf>
    <xf numFmtId="43" fontId="45" fillId="0" borderId="25" xfId="8" applyFont="1" applyFill="1" applyBorder="1" applyAlignment="1">
      <alignment horizontal="center" vertical="center"/>
    </xf>
    <xf numFmtId="43" fontId="45" fillId="0" borderId="26" xfId="8" applyFont="1" applyFill="1" applyBorder="1" applyAlignment="1">
      <alignment horizontal="center" vertical="center"/>
    </xf>
    <xf numFmtId="187" fontId="37" fillId="0" borderId="19" xfId="8" applyNumberFormat="1" applyFont="1" applyFill="1" applyBorder="1">
      <alignment vertical="center"/>
    </xf>
    <xf numFmtId="178" fontId="5" fillId="4" borderId="43" xfId="8" applyNumberFormat="1" applyFont="1" applyFill="1" applyBorder="1" applyAlignment="1" applyProtection="1">
      <alignment horizontal="center" vertical="center"/>
    </xf>
    <xf numFmtId="0" fontId="29" fillId="0" borderId="0" xfId="8" applyNumberFormat="1" applyFont="1" applyFill="1" applyAlignment="1">
      <alignment horizontal="center" vertical="center" wrapText="1"/>
    </xf>
    <xf numFmtId="178" fontId="27" fillId="0" borderId="37" xfId="53" applyNumberFormat="1" applyFont="1" applyFill="1" applyBorder="1" applyAlignment="1">
      <alignment horizontal="center" vertical="center" wrapText="1"/>
    </xf>
    <xf numFmtId="43" fontId="29" fillId="0" borderId="4" xfId="8" applyNumberFormat="1" applyFont="1" applyFill="1" applyBorder="1" applyAlignment="1">
      <alignment horizontal="right" vertical="center"/>
    </xf>
    <xf numFmtId="182" fontId="29" fillId="0" borderId="4" xfId="11" applyNumberFormat="1" applyFont="1" applyFill="1" applyBorder="1" applyAlignment="1">
      <alignment horizontal="right" vertical="center"/>
    </xf>
    <xf numFmtId="187" fontId="29" fillId="0" borderId="0" xfId="8" applyNumberFormat="1" applyFont="1" applyFill="1" applyBorder="1">
      <alignment vertical="center"/>
    </xf>
    <xf numFmtId="176" fontId="29" fillId="0" borderId="13" xfId="0" applyNumberFormat="1" applyFont="1" applyFill="1" applyBorder="1" applyAlignment="1" applyProtection="1">
      <alignment horizontal="left" vertical="center" wrapText="1"/>
    </xf>
    <xf numFmtId="43" fontId="7" fillId="0" borderId="3" xfId="0" applyNumberFormat="1" applyFont="1" applyFill="1" applyBorder="1" applyAlignment="1" applyProtection="1">
      <alignment vertical="center"/>
    </xf>
    <xf numFmtId="176" fontId="10" fillId="0" borderId="13" xfId="0" applyNumberFormat="1" applyFont="1" applyFill="1" applyBorder="1" applyAlignment="1" applyProtection="1">
      <alignment horizontal="left" vertical="center" wrapText="1"/>
    </xf>
    <xf numFmtId="176" fontId="24" fillId="0" borderId="13" xfId="0" applyNumberFormat="1" applyFont="1" applyFill="1" applyBorder="1" applyAlignment="1" applyProtection="1">
      <alignment horizontal="left" vertical="center" wrapText="1"/>
    </xf>
    <xf numFmtId="43" fontId="10" fillId="0" borderId="3" xfId="0" applyNumberFormat="1" applyFont="1" applyFill="1" applyBorder="1" applyAlignment="1" applyProtection="1">
      <alignment vertical="center"/>
    </xf>
    <xf numFmtId="187" fontId="26" fillId="0" borderId="0" xfId="8" applyNumberFormat="1" applyFont="1" applyFill="1" applyBorder="1">
      <alignment vertical="center"/>
    </xf>
    <xf numFmtId="176" fontId="10" fillId="0" borderId="44" xfId="0" applyNumberFormat="1" applyFont="1" applyFill="1" applyBorder="1" applyAlignment="1" applyProtection="1">
      <alignment vertical="center" wrapText="1"/>
    </xf>
    <xf numFmtId="176" fontId="10" fillId="0" borderId="50" xfId="0" applyNumberFormat="1" applyFont="1" applyFill="1" applyBorder="1" applyAlignment="1" applyProtection="1">
      <alignment vertical="center" wrapText="1"/>
    </xf>
    <xf numFmtId="176" fontId="10" fillId="0" borderId="24" xfId="0" applyNumberFormat="1" applyFont="1" applyFill="1" applyBorder="1" applyAlignment="1" applyProtection="1">
      <alignment vertical="center" wrapText="1"/>
    </xf>
    <xf numFmtId="43" fontId="45" fillId="0" borderId="27" xfId="8" applyFont="1" applyFill="1" applyBorder="1" applyAlignment="1">
      <alignment horizontal="center" vertical="center"/>
    </xf>
    <xf numFmtId="0" fontId="29" fillId="0" borderId="51" xfId="8" applyNumberFormat="1" applyFont="1" applyFill="1" applyBorder="1" applyAlignment="1">
      <alignment horizontal="center" vertical="center" wrapText="1"/>
    </xf>
    <xf numFmtId="43" fontId="45" fillId="0" borderId="29" xfId="8" applyFont="1" applyFill="1" applyBorder="1" applyAlignment="1">
      <alignment horizontal="center" vertical="center"/>
    </xf>
    <xf numFmtId="0" fontId="36" fillId="4" borderId="43" xfId="0" applyFont="1" applyFill="1" applyBorder="1" applyAlignment="1" applyProtection="1">
      <alignment horizontal="center" vertical="center" wrapText="1"/>
    </xf>
    <xf numFmtId="182" fontId="29" fillId="0" borderId="13" xfId="11" applyNumberFormat="1" applyFont="1" applyFill="1" applyBorder="1" applyAlignment="1">
      <alignment horizontal="right" vertical="center"/>
    </xf>
    <xf numFmtId="181" fontId="31" fillId="0" borderId="3" xfId="0" applyNumberFormat="1" applyFont="1" applyFill="1" applyBorder="1" applyAlignment="1" applyProtection="1">
      <alignment horizontal="left" vertical="center" shrinkToFit="1"/>
    </xf>
    <xf numFmtId="43" fontId="7" fillId="0" borderId="10" xfId="52" applyNumberFormat="1" applyFont="1" applyFill="1" applyBorder="1" applyAlignment="1" applyProtection="1">
      <alignment horizontal="left" vertical="center"/>
    </xf>
    <xf numFmtId="182" fontId="7" fillId="0" borderId="10" xfId="13" applyNumberFormat="1" applyFont="1" applyFill="1" applyBorder="1" applyAlignment="1" applyProtection="1">
      <alignment vertical="center"/>
    </xf>
    <xf numFmtId="43" fontId="16" fillId="0" borderId="0" xfId="8" applyFont="1" applyFill="1" applyBorder="1" applyAlignment="1" applyProtection="1">
      <alignment horizontal="left" vertical="center" wrapText="1"/>
      <protection locked="0"/>
    </xf>
    <xf numFmtId="43" fontId="29" fillId="0" borderId="0" xfId="8" applyNumberFormat="1" applyFont="1" applyFill="1" applyBorder="1" applyAlignment="1">
      <alignment horizontal="right" vertical="center"/>
    </xf>
    <xf numFmtId="43" fontId="29" fillId="0" borderId="0" xfId="8" applyFont="1" applyFill="1" applyBorder="1" applyAlignment="1">
      <alignment horizontal="right" vertical="center"/>
    </xf>
    <xf numFmtId="43" fontId="4" fillId="0" borderId="0" xfId="8" applyFont="1" applyFill="1" applyBorder="1" applyAlignment="1" applyProtection="1">
      <alignment horizontal="left" vertical="center" wrapText="1"/>
      <protection locked="0"/>
    </xf>
    <xf numFmtId="43" fontId="46" fillId="0" borderId="0" xfId="8" applyFont="1" applyFill="1" applyBorder="1" applyAlignment="1" applyProtection="1">
      <alignment horizontal="left" vertical="center" wrapText="1"/>
      <protection locked="0"/>
    </xf>
    <xf numFmtId="43" fontId="47" fillId="0" borderId="4" xfId="8" applyFont="1" applyFill="1" applyBorder="1" applyAlignment="1">
      <alignment vertical="center" wrapText="1"/>
    </xf>
    <xf numFmtId="43" fontId="29" fillId="0" borderId="4" xfId="8" applyNumberFormat="1" applyFont="1" applyFill="1" applyBorder="1">
      <alignment vertical="center"/>
    </xf>
    <xf numFmtId="43" fontId="29" fillId="8" borderId="4" xfId="52" applyFont="1" applyFill="1" applyBorder="1" applyAlignment="1" applyProtection="1">
      <alignment vertical="center"/>
    </xf>
    <xf numFmtId="43" fontId="47" fillId="0" borderId="0" xfId="8" applyFont="1" applyFill="1" applyAlignment="1">
      <alignment vertical="center" wrapText="1"/>
    </xf>
    <xf numFmtId="43" fontId="47" fillId="10" borderId="7" xfId="8" applyFont="1" applyFill="1" applyBorder="1" applyAlignment="1">
      <alignment vertical="center" wrapText="1"/>
    </xf>
    <xf numFmtId="43" fontId="29" fillId="10" borderId="45" xfId="8" applyFont="1" applyFill="1" applyBorder="1" applyAlignment="1">
      <alignment horizontal="right" vertical="center"/>
    </xf>
    <xf numFmtId="43" fontId="48" fillId="4" borderId="4" xfId="8" applyFont="1" applyFill="1" applyBorder="1" applyAlignment="1">
      <alignment vertical="center" wrapText="1"/>
    </xf>
    <xf numFmtId="10" fontId="29" fillId="0" borderId="4" xfId="11" applyNumberFormat="1" applyFont="1" applyFill="1" applyBorder="1" applyAlignment="1">
      <alignment horizontal="right" vertical="center"/>
    </xf>
    <xf numFmtId="43" fontId="49" fillId="0" borderId="0" xfId="8" applyFont="1" applyFill="1" applyAlignment="1">
      <alignment horizontal="right" vertical="center"/>
    </xf>
    <xf numFmtId="43" fontId="29" fillId="0" borderId="0" xfId="8" applyFont="1" applyFill="1" applyBorder="1">
      <alignment vertical="center"/>
    </xf>
    <xf numFmtId="9" fontId="2" fillId="0" borderId="0" xfId="11" applyFont="1" applyFill="1" applyBorder="1">
      <alignment vertical="center"/>
    </xf>
    <xf numFmtId="43" fontId="29" fillId="0" borderId="10" xfId="8" applyNumberFormat="1" applyFont="1" applyFill="1" applyBorder="1" applyAlignment="1">
      <alignment horizontal="right" vertical="center"/>
    </xf>
    <xf numFmtId="182" fontId="29" fillId="0" borderId="10" xfId="11" applyNumberFormat="1" applyFont="1" applyFill="1" applyBorder="1" applyAlignment="1">
      <alignment horizontal="right" vertical="center"/>
    </xf>
    <xf numFmtId="187" fontId="29" fillId="0" borderId="26" xfId="8" applyNumberFormat="1" applyFont="1" applyFill="1" applyBorder="1">
      <alignment vertical="center"/>
    </xf>
    <xf numFmtId="176" fontId="10" fillId="0" borderId="14" xfId="0" applyNumberFormat="1" applyFont="1" applyFill="1" applyBorder="1" applyAlignment="1" applyProtection="1">
      <alignment horizontal="left" vertical="center" wrapText="1"/>
    </xf>
    <xf numFmtId="43" fontId="7" fillId="0" borderId="9" xfId="0" applyNumberFormat="1" applyFont="1" applyFill="1" applyBorder="1" applyAlignment="1" applyProtection="1">
      <alignment vertical="center"/>
    </xf>
    <xf numFmtId="9" fontId="29" fillId="0" borderId="0" xfId="11" applyFont="1" applyFill="1" applyBorder="1" applyAlignment="1">
      <alignment horizontal="right" vertical="center"/>
    </xf>
    <xf numFmtId="176" fontId="10" fillId="0" borderId="13" xfId="0" applyNumberFormat="1" applyFont="1" applyFill="1" applyBorder="1" applyAlignment="1" applyProtection="1">
      <alignment horizontal="center" vertical="center" wrapText="1"/>
    </xf>
    <xf numFmtId="43" fontId="29" fillId="0" borderId="4" xfId="8" applyFont="1" applyFill="1" applyBorder="1">
      <alignment vertical="center"/>
    </xf>
    <xf numFmtId="9" fontId="29" fillId="0" borderId="4" xfId="11" applyFont="1" applyFill="1" applyBorder="1" applyAlignment="1">
      <alignment horizontal="center" vertical="center"/>
    </xf>
    <xf numFmtId="190" fontId="29" fillId="0" borderId="0" xfId="11" applyNumberFormat="1" applyFont="1" applyFill="1" applyAlignment="1">
      <alignment horizontal="right" vertical="center"/>
    </xf>
    <xf numFmtId="9" fontId="29" fillId="10" borderId="45" xfId="11" applyFont="1" applyFill="1" applyBorder="1" applyAlignment="1">
      <alignment horizontal="right" vertical="center"/>
    </xf>
    <xf numFmtId="43" fontId="29" fillId="10" borderId="45" xfId="8" applyFont="1" applyFill="1" applyBorder="1">
      <alignment vertical="center"/>
    </xf>
    <xf numFmtId="43" fontId="29" fillId="10" borderId="7" xfId="8" applyFont="1" applyFill="1" applyBorder="1">
      <alignment vertical="center"/>
    </xf>
    <xf numFmtId="182" fontId="29" fillId="0" borderId="14" xfId="11" applyNumberFormat="1" applyFont="1" applyFill="1" applyBorder="1" applyAlignment="1">
      <alignment horizontal="right" vertical="center"/>
    </xf>
    <xf numFmtId="43" fontId="29" fillId="10" borderId="28" xfId="8" applyFont="1" applyFill="1" applyBorder="1">
      <alignment vertical="center"/>
    </xf>
    <xf numFmtId="0" fontId="2" fillId="0" borderId="0" xfId="0" applyFont="1" applyBorder="1" applyAlignment="1" quotePrefix="1">
      <alignment vertical="center" wrapText="1"/>
    </xf>
    <xf numFmtId="0" fontId="2" fillId="0" borderId="0" xfId="0" applyFont="1" applyBorder="1" applyAlignment="1" quotePrefix="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19" xfId="50"/>
    <cellStyle name="常规 2" xfId="51"/>
    <cellStyle name="千位分隔 13" xfId="52"/>
    <cellStyle name="千位分隔 37" xfId="53"/>
    <cellStyle name="千位分隔 49" xfId="54"/>
  </cellStyles>
  <dxfs count="1">
    <dxf>
      <font>
        <name val="宋体"/>
        <scheme val="none"/>
        <b val="0"/>
        <i val="0"/>
        <strike val="0"/>
        <u val="none"/>
        <sz val="12"/>
        <color rgb="FF9C0006"/>
      </font>
      <fill>
        <patternFill patternType="solid">
          <bgColor rgb="FFFFC7CE"/>
        </patternFill>
      </fill>
    </dxf>
  </dxfs>
  <tableStyles count="0" defaultTableStyle="TableStyleMedium9" defaultPivotStyle="PivotStyleLight16"/>
  <colors>
    <mruColors>
      <color rgb="00ECEC38"/>
      <color rgb="00FFFF4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image" Target="../media/image1.jpeg"/></Relationships>
</file>

<file path=xl/charts/_rels/chart3.xml.rels><?xml version="1.0" encoding="UTF-8" standalone="yes"?>
<Relationships xmlns="http://schemas.openxmlformats.org/package/2006/relationships"><Relationship Id="rId1" Type="http://schemas.openxmlformats.org/officeDocument/2006/relationships/image" Target="../media/image1.jpeg"/></Relationships>
</file>

<file path=xl/charts/_rels/chart4.xml.rels><?xml version="1.0" encoding="UTF-8" standalone="yes"?>
<Relationships xmlns="http://schemas.openxmlformats.org/package/2006/relationships"><Relationship Id="rId1" Type="http://schemas.openxmlformats.org/officeDocument/2006/relationships/image" Target="../media/image1.jpeg"/></Relationships>
</file>

<file path=xl/charts/_rels/chart5.xml.rels><?xml version="1.0" encoding="UTF-8" standalone="yes"?>
<Relationships xmlns="http://schemas.openxmlformats.org/package/2006/relationships"><Relationship Id="rId1" Type="http://schemas.openxmlformats.org/officeDocument/2006/relationships/image" Target="../media/image1.jpeg"/></Relationships>
</file>

<file path=xl/charts/_rels/chart6.xml.rels><?xml version="1.0" encoding="UTF-8" standalone="yes"?>
<Relationships xmlns="http://schemas.openxmlformats.org/package/2006/relationships"><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10"/>
    </mc:Choice>
    <mc:Fallback>
      <c:style val="10"/>
    </mc:Fallback>
  </mc:AlternateContent>
  <c:chart>
    <c:autoTitleDeleted val="1"/>
    <c:plotArea>
      <c:layout>
        <c:manualLayout>
          <c:layoutTarget val="inner"/>
          <c:xMode val="edge"/>
          <c:yMode val="edge"/>
          <c:x val="0.198253327562985"/>
          <c:y val="0.242649461269224"/>
          <c:w val="0.526035010086549"/>
          <c:h val="0.649199929005127"/>
        </c:manualLayout>
      </c:layout>
      <c:pieChart>
        <c:varyColors val="1"/>
        <c:ser>
          <c:idx val="0"/>
          <c:order val="0"/>
          <c:spPr>
            <a:ln w="19050" cap="flat" cmpd="sng" algn="ctr">
              <a:solidFill>
                <a:schemeClr val="lt1">
                  <a:shade val="95000"/>
                  <a:satMod val="105000"/>
                </a:schemeClr>
              </a:solidFill>
              <a:prstDash val="solid"/>
              <a:round/>
            </a:ln>
          </c:spPr>
          <c:explosion val="3"/>
          <c:dPt>
            <c:idx val="0"/>
            <c:bubble3D val="0"/>
            <c:spPr>
              <a:ln w="19050" cap="flat" cmpd="sng" algn="ctr">
                <a:solidFill>
                  <a:schemeClr val="lt1">
                    <a:shade val="95000"/>
                    <a:satMod val="105000"/>
                  </a:schemeClr>
                </a:solidFill>
                <a:prstDash val="solid"/>
                <a:round/>
              </a:ln>
            </c:spPr>
          </c:dPt>
          <c:dPt>
            <c:idx val="1"/>
            <c:bubble3D val="0"/>
            <c:spPr>
              <a:ln w="19050" cap="flat" cmpd="sng" algn="ctr">
                <a:solidFill>
                  <a:schemeClr val="lt1">
                    <a:shade val="95000"/>
                    <a:satMod val="105000"/>
                  </a:schemeClr>
                </a:solidFill>
                <a:prstDash val="solid"/>
                <a:round/>
              </a:ln>
            </c:spPr>
          </c:dPt>
          <c:dPt>
            <c:idx val="2"/>
            <c:bubble3D val="0"/>
            <c:spPr>
              <a:ln w="19050" cap="flat" cmpd="sng" algn="ctr">
                <a:solidFill>
                  <a:schemeClr val="lt1">
                    <a:shade val="95000"/>
                    <a:satMod val="105000"/>
                  </a:schemeClr>
                </a:solidFill>
                <a:prstDash val="solid"/>
                <a:round/>
              </a:ln>
            </c:spPr>
          </c:dPt>
          <c:dPt>
            <c:idx val="3"/>
            <c:bubble3D val="0"/>
            <c:spPr>
              <a:ln w="19050" cap="flat" cmpd="sng" algn="ctr">
                <a:solidFill>
                  <a:schemeClr val="lt1">
                    <a:shade val="95000"/>
                    <a:satMod val="105000"/>
                  </a:schemeClr>
                </a:solidFill>
                <a:prstDash val="solid"/>
                <a:round/>
              </a:ln>
            </c:spPr>
          </c:dPt>
          <c:dPt>
            <c:idx val="4"/>
            <c:bubble3D val="0"/>
            <c:spPr>
              <a:ln w="19050" cap="flat" cmpd="sng" algn="ctr">
                <a:solidFill>
                  <a:schemeClr val="lt1">
                    <a:shade val="95000"/>
                    <a:satMod val="105000"/>
                  </a:schemeClr>
                </a:solidFill>
                <a:prstDash val="solid"/>
                <a:round/>
              </a:ln>
            </c:spPr>
          </c:dPt>
          <c:dLbls>
            <c:dLbl>
              <c:idx val="0"/>
              <c:layout>
                <c:manualLayout>
                  <c:x val="0.114202523455192"/>
                  <c:y val="-0.049817032748652"/>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1"/>
              <c:layout>
                <c:manualLayout>
                  <c:x val="0.244692544637534"/>
                  <c:y val="0.0263827731053504"/>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2"/>
              <c:layout>
                <c:manualLayout>
                  <c:x val="0.0195841040270016"/>
                  <c:y val="0.163421004202682"/>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3"/>
              <c:layout>
                <c:manualLayout>
                  <c:x val="-0.108659861697269"/>
                  <c:y val="-0.0397815424867274"/>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4"/>
              <c:layout>
                <c:manualLayout>
                  <c:x val="-0.122191945897428"/>
                  <c:y val="0.0848195769390294"/>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outEnd"/>
            <c:showLegendKey val="0"/>
            <c:showVal val="1"/>
            <c:showCatName val="1"/>
            <c:showSerName val="0"/>
            <c:showPercent val="1"/>
            <c:showBubbleSize val="0"/>
            <c:showLeaderLines val="1"/>
            <c:extLst>
              <c:ext xmlns:c15="http://schemas.microsoft.com/office/drawing/2012/chart" uri="{CE6537A1-D6FC-4f65-9D91-7224C49458BB}">
                <c15:layout/>
                <c15:showLeaderLines val="1"/>
                <c15:leaderLines/>
              </c:ext>
            </c:extLst>
          </c:dLbls>
          <c:cat>
            <c:numRef>
              <c:f>'表5-趋势图分析'!$A$134:$A$138</c:f>
              <c:numCache>
                <c:formatCode>_ * #,##0.00_ ;_ * \-#,##0.00_ ;_ * "-"??_ ;_ @_ </c:formatCode>
                <c:ptCount val="5"/>
                <c:pt idx="0" c:formatCode="_ * #,##0.00_ ;_ * \-#,##0.00_ ;_ * &quot;-&quot;??_ ;_ @_ ">
                  <c:v>1</c:v>
                </c:pt>
                <c:pt idx="1" c:formatCode="_ * #,##0.00_ ;_ * \-#,##0.00_ ;_ * &quot;-&quot;??_ ;_ @_ ">
                  <c:v>2</c:v>
                </c:pt>
                <c:pt idx="2" c:formatCode="_ * #,##0.00_ ;_ * \-#,##0.00_ ;_ * &quot;-&quot;??_ ;_ @_ ">
                  <c:v>3</c:v>
                </c:pt>
                <c:pt idx="3" c:formatCode="_ * #,##0.00_ ;_ * \-#,##0.00_ ;_ * &quot;-&quot;??_ ;_ @_ ">
                  <c:v>4</c:v>
                </c:pt>
                <c:pt idx="4" c:formatCode="_ * #,##0.00_ ;_ * \-#,##0.00_ ;_ * &quot;-&quot;??_ ;_ @_ ">
                  <c:v>5</c:v>
                </c:pt>
              </c:numCache>
            </c:numRef>
          </c:cat>
          <c:val>
            <c:numRef>
              <c:f>'表5-趋势图分析'!$C$134:$C$138</c:f>
              <c:numCache>
                <c:formatCode>_ * #,##0.00_ ;_ * \-#,##0.00_ ;_ * "-"??_ ;_ @_ </c:formatCode>
                <c:ptCount val="5"/>
                <c:pt idx="0">
                  <c:v>0</c:v>
                </c:pt>
                <c:pt idx="1">
                  <c:v>0</c:v>
                </c:pt>
                <c:pt idx="2">
                  <c:v>0</c:v>
                </c:pt>
                <c:pt idx="3">
                  <c:v>0</c:v>
                </c:pt>
                <c:pt idx="4">
                  <c:v>0</c:v>
                </c:pt>
              </c:numCache>
            </c:numRef>
          </c:val>
        </c:ser>
        <c:dLbls>
          <c:showLegendKey val="0"/>
          <c:showVal val="0"/>
          <c:showCatName val="0"/>
          <c:showSerName val="0"/>
          <c:showPercent val="1"/>
          <c:showBubbleSize val="0"/>
          <c:showLeaderLines val="1"/>
        </c:dLbls>
        <c:firstSliceAng val="0"/>
      </c:pieChart>
    </c:plotArea>
    <c:plotVisOnly val="1"/>
    <c:dispBlanksAs val="zero"/>
    <c:showDLblsOverMax val="0"/>
  </c:chart>
  <c:spPr>
    <a:blipFill dpi="0" rotWithShape="1">
      <a:blip xmlns:r="http://schemas.openxmlformats.org/officeDocument/2006/relationships" r:embed="rId2">
        <a:alphaModFix amt="50000"/>
      </a:blip>
      <a:srcRect/>
      <a:tile tx="0" ty="0" sx="100000" sy="100000" flip="none" algn="tl"/>
    </a:blipFill>
  </c:spPr>
  <c:txPr>
    <a:bodyPr/>
    <a:lstStyle/>
    <a:p>
      <a:pPr>
        <a:defRPr lang="zh-CN"/>
      </a:pPr>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zh-CN" sz="1800" b="1" i="0" u="none" strike="noStrike" kern="1200" baseline="0">
                <a:solidFill>
                  <a:schemeClr val="tx1"/>
                </a:solidFill>
                <a:latin typeface="+mn-lt"/>
                <a:ea typeface="+mn-ea"/>
                <a:cs typeface="+mn-cs"/>
              </a:defRPr>
            </a:pPr>
            <a:r>
              <a:rPr lang="zh-CN" altLang="en-US"/>
              <a:t>收入毛利趋势图</a:t>
            </a:r>
            <a:endParaRPr lang="zh-CN" altLang="en-US"/>
          </a:p>
        </c:rich>
      </c:tx>
      <c:layout/>
      <c:overlay val="0"/>
    </c:title>
    <c:autoTitleDeleted val="0"/>
    <c:plotArea>
      <c:layout>
        <c:manualLayout>
          <c:layoutTarget val="inner"/>
          <c:xMode val="edge"/>
          <c:yMode val="edge"/>
          <c:x val="0.0476007192840342"/>
          <c:y val="0.118928968365721"/>
          <c:w val="0.933257492948674"/>
          <c:h val="0.773779394403863"/>
        </c:manualLayout>
      </c:layout>
      <c:lineChart>
        <c:grouping val="standard"/>
        <c:varyColors val="0"/>
        <c:ser>
          <c:idx val="1"/>
          <c:order val="0"/>
          <c:tx>
            <c:strRef>
              <c:f>'表3-管理报表'!$B$5</c:f>
              <c:strCache>
                <c:ptCount val="1"/>
                <c:pt idx="0">
                  <c:v>总收入</c:v>
                </c:pt>
              </c:strCache>
            </c:strRef>
          </c:tx>
          <c:spPr>
            <a:ln w="31750" cap="rnd" cmpd="sng" algn="ctr">
              <a:solidFill>
                <a:schemeClr val="accent2">
                  <a:shade val="95000"/>
                  <a:satMod val="105000"/>
                </a:schemeClr>
              </a:solidFill>
              <a:prstDash val="solid"/>
              <a:round/>
            </a:ln>
          </c:spPr>
          <c:dLbls>
            <c:dLbl>
              <c:idx val="0"/>
              <c:layout>
                <c:manualLayout>
                  <c:x val="-0.0328414301968762"/>
                  <c:y val="-0.037707543317114"/>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0.0328414301968762"/>
                  <c:y val="-0.030851626350366"/>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'表3-管理报表'!$D$5:$O$5</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2"/>
          <c:order val="1"/>
          <c:tx>
            <c:strRef>
              <c:f>'表3-管理报表'!$B$25</c:f>
              <c:strCache>
                <c:ptCount val="1"/>
                <c:pt idx="0">
                  <c:v>毛利</c:v>
                </c:pt>
              </c:strCache>
            </c:strRef>
          </c:tx>
          <c:spPr>
            <a:ln w="31750" cap="rnd" cmpd="sng" algn="ctr">
              <a:solidFill>
                <a:schemeClr val="accent3">
                  <a:shade val="95000"/>
                  <a:satMod val="105000"/>
                </a:schemeClr>
              </a:solidFill>
              <a:prstDash val="solid"/>
              <a:round/>
            </a:ln>
          </c:spPr>
          <c:dLbls>
            <c:dLbl>
              <c:idx val="0"/>
              <c:layout>
                <c:manualLayout>
                  <c:x val="-0.00938326577053605"/>
                  <c:y val="0.0479914187672359"/>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'表3-管理报表'!$D$25:$O$25</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276764976"/>
        <c:axId val="276765536"/>
      </c:lineChart>
      <c:catAx>
        <c:axId val="276764976"/>
        <c:scaling>
          <c:orientation val="minMax"/>
        </c:scaling>
        <c:delete val="0"/>
        <c:axPos val="b"/>
        <c:numFmt formatCode="#&quot;月&quot;" sourceLinked="0"/>
        <c:majorTickMark val="none"/>
        <c:minorTickMark val="none"/>
        <c:tickLblPos val="low"/>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276765536"/>
        <c:crosses val="autoZero"/>
        <c:auto val="1"/>
        <c:lblAlgn val="ctr"/>
        <c:lblOffset val="100"/>
        <c:noMultiLvlLbl val="0"/>
      </c:catAx>
      <c:valAx>
        <c:axId val="276765536"/>
        <c:scaling>
          <c:orientation val="minMax"/>
        </c:scaling>
        <c:delete val="0"/>
        <c:axPos val="l"/>
        <c:majorGridlines/>
        <c:numFmt formatCode="_(* #,##0.00_);_(* \(#,##0.00\);_(* &quot;-&quot;??_);_(@_)" sourceLinked="0"/>
        <c:majorTickMark val="none"/>
        <c:minorTickMark val="none"/>
        <c:tickLblPos val="nextTo"/>
        <c:spPr>
          <a:ln w="9525" cap="flat" cmpd="sng" algn="ctr">
            <a:noFill/>
            <a:prstDash val="solid"/>
            <a:round/>
          </a:ln>
        </c:spPr>
        <c:txPr>
          <a:bodyPr rot="-60000000" spcFirstLastPara="0" vertOverflow="ellipsis" vert="horz" wrap="square" anchor="ctr" anchorCtr="1"/>
          <a:lstStyle/>
          <a:p>
            <a:pPr>
              <a:defRPr lang="zh-CN" sz="1100" b="0" i="0" u="none" strike="noStrike" kern="1200" baseline="0">
                <a:solidFill>
                  <a:schemeClr val="tx1"/>
                </a:solidFill>
                <a:latin typeface="+mn-lt"/>
                <a:ea typeface="+mn-ea"/>
                <a:cs typeface="+mn-cs"/>
              </a:defRPr>
            </a:pPr>
          </a:p>
        </c:txPr>
        <c:crossAx val="276764976"/>
        <c:crosses val="autoZero"/>
        <c:crossBetween val="between"/>
      </c:valAx>
    </c:plotArea>
    <c:legend>
      <c:legendPos val="b"/>
      <c:layout>
        <c:manualLayout>
          <c:xMode val="edge"/>
          <c:yMode val="edge"/>
          <c:x val="0.771304190056325"/>
          <c:y val="0.0377108201918639"/>
          <c:w val="0.198668278460524"/>
          <c:h val="0.0660563046057599"/>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spPr>
    <a:blipFill dpi="0" rotWithShape="1">
      <a:blip xmlns:r="http://schemas.openxmlformats.org/officeDocument/2006/relationships" r:embed="rId1">
        <a:alphaModFix amt="50000"/>
      </a:blip>
      <a:srcRect/>
      <a:tile tx="0" ty="0" sx="100000" sy="100000" flip="none" algn="tl"/>
    </a:blipFill>
  </c:spPr>
  <c:txPr>
    <a:bodyPr/>
    <a:lstStyle/>
    <a:p>
      <a:pPr>
        <a:defRPr lang="zh-CN"/>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429706777484133"/>
          <c:y val="0.0387444075657791"/>
          <c:w val="0.938553977085992"/>
          <c:h val="0.828707534324611"/>
        </c:manualLayout>
      </c:layout>
      <c:lineChart>
        <c:grouping val="standard"/>
        <c:varyColors val="0"/>
        <c:ser>
          <c:idx val="4"/>
          <c:order val="0"/>
          <c:tx>
            <c:strRef>
              <c:f>'表3-管理报表'!$B$5</c:f>
              <c:strCache>
                <c:ptCount val="1"/>
                <c:pt idx="0">
                  <c:v>总收入</c:v>
                </c:pt>
              </c:strCache>
            </c:strRef>
          </c:tx>
          <c:spPr>
            <a:ln w="31750" cap="rnd" cmpd="sng" algn="ctr">
              <a:solidFill>
                <a:schemeClr val="accent5">
                  <a:shade val="76667"/>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'表3-管理报表'!$D$5:$O$5</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3"/>
          <c:order val="1"/>
          <c:tx>
            <c:strRef>
              <c:f>'表3-管理报表'!$B$27</c:f>
              <c:strCache>
                <c:ptCount val="1"/>
                <c:pt idx="0">
                  <c:v>日常费用小计</c:v>
                </c:pt>
              </c:strCache>
            </c:strRef>
          </c:tx>
          <c:spPr>
            <a:ln w="31750" cap="rnd" cmpd="sng" algn="ctr">
              <a:solidFill>
                <a:schemeClr val="accent4">
                  <a:shade val="76667"/>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'表3-管理报表'!$D$27:$O$27</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0"/>
          <c:order val="2"/>
          <c:tx>
            <c:strRef>
              <c:f>'表3-管理报表'!$C$28</c:f>
              <c:strCache>
                <c:ptCount val="1"/>
                <c:pt idx="0">
                  <c:v>变动费用</c:v>
                </c:pt>
              </c:strCache>
            </c:strRef>
          </c:tx>
          <c:spPr>
            <a:ln w="31750" cap="rnd" cmpd="sng" algn="ctr">
              <a:solidFill>
                <a:schemeClr val="accent1">
                  <a:shade val="76667"/>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'表3-管理报表'!$D$28:$O$28</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5"/>
          <c:order val="3"/>
          <c:tx>
            <c:strRef>
              <c:f>'表3-管理报表'!$C$29</c:f>
              <c:strCache>
                <c:ptCount val="1"/>
                <c:pt idx="0">
                  <c:v>人员费用</c:v>
                </c:pt>
              </c:strCache>
            </c:strRef>
          </c:tx>
          <c:spPr>
            <a:ln w="31750" cap="rnd" cmpd="sng" algn="ctr">
              <a:solidFill>
                <a:schemeClr val="accent6">
                  <a:shade val="76667"/>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'表3-管理报表'!$D$29:$O$29</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4"/>
          <c:tx>
            <c:strRef>
              <c:f>'表3-管理报表'!$C$30</c:f>
              <c:strCache>
                <c:ptCount val="1"/>
                <c:pt idx="0">
                  <c:v>其他日常经营费用</c:v>
                </c:pt>
              </c:strCache>
            </c:strRef>
          </c:tx>
          <c:spPr>
            <a:ln w="31750" cap="rnd" cmpd="sng" algn="ctr">
              <a:solidFill>
                <a:schemeClr val="accent2">
                  <a:shade val="76667"/>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'表3-管理报表'!$D$30:$O$30</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2"/>
          <c:order val="5"/>
          <c:tx>
            <c:strRef>
              <c:f>'表3-管理报表'!$C$31</c:f>
              <c:strCache>
                <c:ptCount val="1"/>
                <c:pt idx="0">
                  <c:v>折旧与摊销</c:v>
                </c:pt>
              </c:strCache>
            </c:strRef>
          </c:tx>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'表3-管理报表'!$D$31:$O$31</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1"/>
          <c:showCatName val="0"/>
          <c:showSerName val="0"/>
          <c:showPercent val="0"/>
          <c:showBubbleSize val="0"/>
        </c:dLbls>
        <c:marker val="1"/>
        <c:smooth val="0"/>
        <c:axId val="276770576"/>
        <c:axId val="276771136"/>
      </c:lineChart>
      <c:catAx>
        <c:axId val="276770576"/>
        <c:scaling>
          <c:orientation val="minMax"/>
        </c:scaling>
        <c:delete val="0"/>
        <c:axPos val="b"/>
        <c:numFmt formatCode="#&quot;月&quot;" sourceLinked="1"/>
        <c:majorTickMark val="out"/>
        <c:minorTickMark val="none"/>
        <c:tickLblPos val="low"/>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276771136"/>
        <c:crosses val="autoZero"/>
        <c:auto val="1"/>
        <c:lblAlgn val="ctr"/>
        <c:lblOffset val="100"/>
        <c:noMultiLvlLbl val="0"/>
      </c:catAx>
      <c:valAx>
        <c:axId val="276771136"/>
        <c:scaling>
          <c:orientation val="minMax"/>
        </c:scaling>
        <c:delete val="0"/>
        <c:axPos val="l"/>
        <c:majorGridlines/>
        <c:numFmt formatCode="#,##0.00_ ;[Red]\-#,##0.00\ " sourceLinked="0"/>
        <c:majorTickMark val="out"/>
        <c:minorTickMark val="none"/>
        <c:tickLblPos val="nextTo"/>
        <c:txPr>
          <a:bodyPr rot="-60000000" spcFirstLastPara="0" vertOverflow="ellipsis" vert="horz" wrap="square" anchor="ctr" anchorCtr="1"/>
          <a:lstStyle/>
          <a:p>
            <a:pPr>
              <a:defRPr lang="zh-CN" sz="1100" b="1" i="0" u="none" strike="noStrike" kern="1200" baseline="0">
                <a:solidFill>
                  <a:schemeClr val="tx1"/>
                </a:solidFill>
                <a:latin typeface="+mn-lt"/>
                <a:ea typeface="+mn-ea"/>
                <a:cs typeface="+mn-cs"/>
              </a:defRPr>
            </a:pPr>
          </a:p>
        </c:txPr>
        <c:crossAx val="276770576"/>
        <c:crosses val="autoZero"/>
        <c:crossBetween val="between"/>
      </c:valAx>
      <c:spPr>
        <a:solidFill>
          <a:schemeClr val="bg1"/>
        </a:solidFill>
      </c:spPr>
    </c:plotArea>
    <c:legend>
      <c:legendPos val="r"/>
      <c:layout>
        <c:manualLayout>
          <c:xMode val="edge"/>
          <c:yMode val="edge"/>
          <c:x val="0.0624649838568811"/>
          <c:y val="0.925075130322393"/>
          <c:w val="0.892680683788542"/>
          <c:h val="0.0749248221108057"/>
        </c:manualLayout>
      </c:layout>
      <c:overlay val="1"/>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spPr>
    <a:blipFill dpi="0" rotWithShape="1">
      <a:blip xmlns:r="http://schemas.openxmlformats.org/officeDocument/2006/relationships" r:embed="rId1">
        <a:alphaModFix amt="50000"/>
      </a:blip>
      <a:srcRect/>
      <a:tile tx="0" ty="0" sx="100000" sy="100000" flip="none" algn="tl"/>
    </a:blipFill>
  </c:spPr>
  <c:txPr>
    <a:bodyPr/>
    <a:lstStyle/>
    <a:p>
      <a:pPr>
        <a:defRPr lang="zh-CN"/>
      </a:pP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rot="0" spcFirstLastPara="0" vertOverflow="ellipsis" vert="horz" wrap="square" anchor="ctr" anchorCtr="1"/>
          <a:lstStyle/>
          <a:p>
            <a:pPr>
              <a:defRPr lang="zh-CN" sz="1800" b="1" i="0" u="none" strike="noStrike" kern="1200" baseline="0">
                <a:solidFill>
                  <a:schemeClr val="tx1"/>
                </a:solidFill>
                <a:latin typeface="+mn-lt"/>
                <a:ea typeface="+mn-ea"/>
                <a:cs typeface="+mn-cs"/>
              </a:defRPr>
            </a:pPr>
            <a:r>
              <a:rPr lang="zh-CN"/>
              <a:t>累计费用构成比</a:t>
            </a:r>
            <a:endParaRPr lang="zh-CN"/>
          </a:p>
        </c:rich>
      </c:tx>
      <c:layout/>
      <c:overlay val="0"/>
    </c:title>
    <c:autoTitleDeleted val="0"/>
    <c:plotArea>
      <c:layout>
        <c:manualLayout>
          <c:layoutTarget val="inner"/>
          <c:xMode val="edge"/>
          <c:yMode val="edge"/>
          <c:x val="0.245474632829389"/>
          <c:y val="0.331976211942493"/>
          <c:w val="0.533906085343485"/>
          <c:h val="0.609734387741701"/>
        </c:manualLayout>
      </c:layout>
      <c:pieChart>
        <c:varyColors val="1"/>
        <c:ser>
          <c:idx val="0"/>
          <c:order val="0"/>
          <c:tx>
            <c:strRef>
              <c:f>'表5-趋势图分析'!$F$134:$F$137</c:f>
              <c:strCache>
                <c:ptCount val="1"/>
                <c:pt idx="0">
                  <c:v>变动费用 人员费用 其他日常经营费用 折旧与摊销</c:v>
                </c:pt>
              </c:strCache>
            </c:strRef>
          </c:tx>
          <c:explosion val="0"/>
          <c:dPt>
            <c:idx val="0"/>
            <c:bubble3D val="0"/>
          </c:dPt>
          <c:dPt>
            <c:idx val="1"/>
            <c:bubble3D val="0"/>
          </c:dPt>
          <c:dPt>
            <c:idx val="2"/>
            <c:bubble3D val="0"/>
          </c:dPt>
          <c:dPt>
            <c:idx val="3"/>
            <c:bubble3D val="0"/>
          </c:dPt>
          <c:dLbls>
            <c:dLbl>
              <c:idx val="0"/>
              <c:layout>
                <c:manualLayout>
                  <c:x val="-0.0524071526822558"/>
                  <c:y val="-0.0908818685431951"/>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1"/>
              <c:layout>
                <c:manualLayout>
                  <c:x val="-0.118431911966988"/>
                  <c:y val="0.0718670459649648"/>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2"/>
              <c:layout>
                <c:manualLayout>
                  <c:x val="0.14181568088033"/>
                  <c:y val="-0.0528522233867345"/>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dLbl>
              <c:idx val="3"/>
              <c:layout>
                <c:manualLayout>
                  <c:x val="-0.262173314993122"/>
                  <c:y val="-0.0359335229824824"/>
                </c:manualLayout>
              </c:layout>
              <c:dLblPos val="bestFit"/>
              <c:showLegendKey val="0"/>
              <c:showVal val="1"/>
              <c:showCatName val="1"/>
              <c:showSerName val="0"/>
              <c:showPercent val="1"/>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estFit"/>
            <c:showLegendKey val="0"/>
            <c:showVal val="1"/>
            <c:showCatName val="1"/>
            <c:showSerName val="0"/>
            <c:showPercent val="1"/>
            <c:showBubbleSize val="0"/>
            <c:showLeaderLines val="1"/>
            <c:extLst>
              <c:ext xmlns:c15="http://schemas.microsoft.com/office/drawing/2012/chart" uri="{CE6537A1-D6FC-4f65-9D91-7224C49458BB}">
                <c15:layout/>
                <c15:showLeaderLines val="1"/>
                <c15:leaderLines/>
              </c:ext>
            </c:extLst>
          </c:dLbls>
          <c:cat>
            <c:strRef>
              <c:f>'表5-趋势图分析'!$F$134:$F$137</c:f>
              <c:strCache>
                <c:ptCount val="4"/>
                <c:pt idx="0" c:formatCode="_ * #,##0.00_ ;_ * \-#,##0.00_ ;_ * &quot;-&quot;??_ ;_ @_ ">
                  <c:v>变动费用</c:v>
                </c:pt>
                <c:pt idx="1" c:formatCode="_ * #,##0.00_ ;_ * \-#,##0.00_ ;_ * &quot;-&quot;??_ ;_ @_ ">
                  <c:v>人员费用</c:v>
                </c:pt>
                <c:pt idx="2" c:formatCode="_ * #,##0.00_ ;_ * \-#,##0.00_ ;_ * &quot;-&quot;??_ ;_ @_ ">
                  <c:v>其他日常经营费用</c:v>
                </c:pt>
                <c:pt idx="3" c:formatCode="_ * #,##0.00_ ;_ * \-#,##0.00_ ;_ * &quot;-&quot;??_ ;_ @_ ">
                  <c:v>折旧与摊销</c:v>
                </c:pt>
              </c:strCache>
            </c:strRef>
          </c:cat>
          <c:val>
            <c:numRef>
              <c:f>'表5-趋势图分析'!$G$134:$G$137</c:f>
              <c:numCache>
                <c:formatCode>_ * #,##0.00_ ;_ * \-#,##0.00_ ;_ * "-"??_ ;_ @_ </c:formatCode>
                <c:ptCount val="4"/>
                <c:pt idx="0">
                  <c:v>0</c:v>
                </c:pt>
                <c:pt idx="1">
                  <c:v>0</c:v>
                </c:pt>
                <c:pt idx="2">
                  <c:v>0</c:v>
                </c:pt>
                <c:pt idx="3">
                  <c:v>0</c:v>
                </c:pt>
              </c:numCache>
            </c:numRef>
          </c:val>
        </c:ser>
        <c:dLbls>
          <c:showLegendKey val="0"/>
          <c:showVal val="0"/>
          <c:showCatName val="0"/>
          <c:showSerName val="0"/>
          <c:showPercent val="1"/>
          <c:showBubbleSize val="0"/>
          <c:showLeaderLines val="1"/>
        </c:dLbls>
        <c:firstSliceAng val="0"/>
      </c:pieChart>
    </c:plotArea>
    <c:legend>
      <c:legendPos val="t"/>
      <c:layout>
        <c:manualLayout>
          <c:xMode val="edge"/>
          <c:yMode val="edge"/>
          <c:x val="0.0364161693522796"/>
          <c:y val="0.0857649345549554"/>
          <c:w val="0.917686169015046"/>
          <c:h val="0.107213879825655"/>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zero"/>
    <c:showDLblsOverMax val="0"/>
  </c:chart>
  <c:spPr>
    <a:blipFill dpi="0" rotWithShape="1">
      <a:blip xmlns:r="http://schemas.openxmlformats.org/officeDocument/2006/relationships" r:embed="rId1">
        <a:alphaModFix amt="50000"/>
      </a:blip>
      <a:srcRect/>
      <a:tile tx="0" ty="0" sx="100000" sy="100000" flip="none" algn="tl"/>
    </a:blipFill>
  </c:spPr>
  <c:txPr>
    <a:bodyPr/>
    <a:lstStyle/>
    <a:p>
      <a:pPr>
        <a:defRPr lang="zh-CN"/>
      </a:pP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defRPr lang="zh-CN" sz="1800" b="1" i="0" u="none" strike="noStrike" kern="1200" baseline="0">
                <a:solidFill>
                  <a:schemeClr val="tx1"/>
                </a:solidFill>
                <a:latin typeface="+mn-lt"/>
                <a:ea typeface="+mn-ea"/>
                <a:cs typeface="+mn-cs"/>
              </a:defRPr>
            </a:pPr>
            <a:r>
              <a:rPr lang="zh-CN" altLang="en-US"/>
              <a:t>毛利与总费用支出趋势图（毛利线与总费用支出线的间隔为考核利润）</a:t>
            </a:r>
            <a:endParaRPr lang="zh-CN" altLang="en-US"/>
          </a:p>
        </c:rich>
      </c:tx>
      <c:layout>
        <c:manualLayout>
          <c:xMode val="edge"/>
          <c:yMode val="edge"/>
          <c:x val="0.157903275685705"/>
          <c:y val="0.0130142463299655"/>
        </c:manualLayout>
      </c:layout>
      <c:overlay val="0"/>
      <c:spPr>
        <a:noFill/>
      </c:spPr>
    </c:title>
    <c:autoTitleDeleted val="0"/>
    <c:plotArea>
      <c:layout>
        <c:manualLayout>
          <c:layoutTarget val="inner"/>
          <c:xMode val="edge"/>
          <c:yMode val="edge"/>
          <c:x val="0.0331494458389208"/>
          <c:y val="0.140998599175218"/>
          <c:w val="0.953557473438091"/>
          <c:h val="0.759531227530357"/>
        </c:manualLayout>
      </c:layout>
      <c:lineChart>
        <c:grouping val="standard"/>
        <c:varyColors val="0"/>
        <c:ser>
          <c:idx val="0"/>
          <c:order val="0"/>
          <c:tx>
            <c:strRef>
              <c:f>'表3-管理报表'!$B$25:$C$25</c:f>
              <c:strCache>
                <c:ptCount val="1"/>
                <c:pt idx="0">
                  <c:v>毛利</c:v>
                </c:pt>
              </c:strCache>
            </c:strRef>
          </c:tx>
          <c:dLbls>
            <c:dLbl>
              <c:idx val="1"/>
              <c:layout>
                <c:manualLayout>
                  <c:x val="0.00363859139423504"/>
                  <c:y val="0.0308056734459275"/>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0160414699355103"/>
                  <c:y val="0.0568294014849918"/>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'表3-管理报表'!$D$25:$O$25</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'表3-管理报表'!$B$44:$C$44</c:f>
              <c:strCache>
                <c:ptCount val="1"/>
                <c:pt idx="0">
                  <c:v>总费用支出</c:v>
                </c:pt>
              </c:strCache>
            </c:strRef>
          </c:tx>
          <c:dLbls>
            <c:dLbl>
              <c:idx val="2"/>
              <c:layout>
                <c:manualLayout>
                  <c:x val="-0.0216685152907622"/>
                  <c:y val="-0.0611666894915025"/>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val>
            <c:numRef>
              <c:f>'表3-管理报表'!$D$44:$O$44</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1"/>
          <c:showCatName val="0"/>
          <c:showSerName val="0"/>
          <c:showPercent val="0"/>
          <c:showBubbleSize val="0"/>
        </c:dLbls>
        <c:marker val="1"/>
        <c:smooth val="0"/>
        <c:axId val="277551536"/>
        <c:axId val="277552096"/>
      </c:lineChart>
      <c:catAx>
        <c:axId val="277551536"/>
        <c:scaling>
          <c:orientation val="minMax"/>
        </c:scaling>
        <c:delete val="0"/>
        <c:axPos val="b"/>
        <c:numFmt formatCode="#&quot;月&quot;" sourceLinked="0"/>
        <c:majorTickMark val="none"/>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277552096"/>
        <c:crosses val="autoZero"/>
        <c:auto val="1"/>
        <c:lblAlgn val="ctr"/>
        <c:lblOffset val="100"/>
        <c:noMultiLvlLbl val="0"/>
      </c:catAx>
      <c:valAx>
        <c:axId val="277552096"/>
        <c:scaling>
          <c:orientation val="minMax"/>
        </c:scaling>
        <c:delete val="0"/>
        <c:axPos val="l"/>
        <c:majorGridlines/>
        <c:numFmt formatCode="_(* #,##0_);_(* \(#,##0\);_(* &quot;-&quot;_);_(@_)" sourceLinked="0"/>
        <c:majorTickMark val="none"/>
        <c:minorTickMark val="none"/>
        <c:tickLblPos val="nextTo"/>
        <c:spPr>
          <a:ln w="9525" cap="flat" cmpd="sng" algn="ctr">
            <a:noFill/>
            <a:prstDash val="solid"/>
            <a:round/>
          </a:ln>
        </c:spPr>
        <c:txPr>
          <a:bodyPr rot="-60000000" spcFirstLastPara="0" vertOverflow="ellipsis" vert="horz" wrap="square" anchor="ctr" anchorCtr="1"/>
          <a:lstStyle/>
          <a:p>
            <a:pPr>
              <a:defRPr lang="zh-CN" sz="1100" b="1" i="0" u="none" strike="noStrike" kern="1200" baseline="0">
                <a:solidFill>
                  <a:schemeClr val="tx1"/>
                </a:solidFill>
                <a:latin typeface="+mn-lt"/>
                <a:ea typeface="+mn-ea"/>
                <a:cs typeface="+mn-cs"/>
              </a:defRPr>
            </a:pPr>
          </a:p>
        </c:txPr>
        <c:crossAx val="277551536"/>
        <c:crosses val="autoZero"/>
        <c:crossBetween val="between"/>
      </c:valAx>
    </c:plotArea>
    <c:legend>
      <c:legendPos val="b"/>
      <c:layout>
        <c:manualLayout>
          <c:xMode val="edge"/>
          <c:yMode val="edge"/>
          <c:x val="0.839818731117825"/>
          <c:y val="0.040924168616811"/>
          <c:w val="0.152990936555891"/>
          <c:h val="0.0784451630555264"/>
        </c:manualLayout>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spPr>
    <a:blipFill dpi="0" rotWithShape="1">
      <a:blip xmlns:r="http://schemas.openxmlformats.org/officeDocument/2006/relationships" r:embed="rId1">
        <a:alphaModFix amt="50000"/>
      </a:blip>
      <a:srcRect/>
      <a:tile tx="0" ty="0" sx="100000" sy="100000" flip="none" algn="tl"/>
    </a:blipFill>
  </c:spPr>
  <c:txPr>
    <a:bodyPr/>
    <a:lstStyle/>
    <a:p>
      <a:pPr>
        <a:defRPr lang="zh-CN"/>
      </a:pP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0365034071423143"/>
          <c:y val="0.0364390957774326"/>
          <c:w val="0.946691682060525"/>
          <c:h val="0.822409883786775"/>
        </c:manualLayout>
      </c:layout>
      <c:lineChart>
        <c:grouping val="standard"/>
        <c:varyColors val="0"/>
        <c:ser>
          <c:idx val="2"/>
          <c:order val="0"/>
          <c:tx>
            <c:strRef>
              <c:f>'表3-管理报表'!$C$6</c:f>
              <c:strCache>
                <c:ptCount val="1"/>
                <c:pt idx="0">
                  <c:v>1</c:v>
                </c:pt>
              </c:strCache>
            </c:strRef>
          </c:tx>
          <c:spPr>
            <a:ln w="31750" cap="rnd" cmpd="sng" algn="ctr">
              <a:solidFill>
                <a:schemeClr val="accent3">
                  <a:shade val="65000"/>
                  <a:shade val="95000"/>
                  <a:satMod val="105000"/>
                </a:schemeClr>
              </a:solidFill>
              <a:prstDash val="solid"/>
              <a:round/>
            </a:ln>
          </c:spPr>
          <c:dPt>
            <c:idx val="1"/>
            <c:bubble3D val="0"/>
            <c:spPr>
              <a:ln w="31750" cap="rnd" cmpd="sng" algn="ctr">
                <a:solidFill>
                  <a:schemeClr val="accent3">
                    <a:shade val="65000"/>
                    <a:shade val="95000"/>
                    <a:satMod val="105000"/>
                  </a:schemeClr>
                </a:solidFill>
                <a:prstDash val="solid"/>
                <a:round/>
              </a:ln>
            </c:spPr>
          </c:dPt>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'表3-管理报表'!$D$6:$O$6</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3"/>
          <c:order val="1"/>
          <c:tx>
            <c:strRef>
              <c:f>'表3-管理报表'!$C$7</c:f>
              <c:strCache>
                <c:ptCount val="1"/>
                <c:pt idx="0">
                  <c:v>2</c:v>
                </c:pt>
              </c:strCache>
            </c:strRef>
          </c:tx>
          <c:spPr>
            <a:ln w="31750" cap="rnd" cmpd="sng" algn="ctr">
              <a:solidFill>
                <a:schemeClr val="accent4">
                  <a:shade val="65000"/>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'表3-管理报表'!$D$7:$O$7</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1"/>
        </c:ser>
        <c:ser>
          <c:idx val="4"/>
          <c:order val="2"/>
          <c:tx>
            <c:strRef>
              <c:f>'表3-管理报表'!$C$8</c:f>
              <c:strCache>
                <c:ptCount val="1"/>
                <c:pt idx="0">
                  <c:v>3</c:v>
                </c:pt>
              </c:strCache>
            </c:strRef>
          </c:tx>
          <c:spPr>
            <a:ln w="31750" cap="rnd" cmpd="sng" algn="ctr">
              <a:solidFill>
                <a:schemeClr val="accent5">
                  <a:shade val="65000"/>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'表3-管理报表'!$D$8:$O$8</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5"/>
          <c:order val="3"/>
          <c:tx>
            <c:strRef>
              <c:f>'表3-管理报表'!$C$9</c:f>
              <c:strCache>
                <c:ptCount val="1"/>
                <c:pt idx="0">
                  <c:v>4</c:v>
                </c:pt>
              </c:strCache>
            </c:strRef>
          </c:tx>
          <c:spPr>
            <a:ln w="31750" cap="rnd" cmpd="sng" algn="ctr">
              <a:solidFill>
                <a:schemeClr val="accent6">
                  <a:shade val="65000"/>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'表3-管理报表'!$D$9:$O$9</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6"/>
          <c:order val="4"/>
          <c:tx>
            <c:strRef>
              <c:f>'表3-管理报表'!$C$10</c:f>
              <c:strCache>
                <c:ptCount val="1"/>
                <c:pt idx="0">
                  <c:v>5</c:v>
                </c:pt>
              </c:strCache>
            </c:strRef>
          </c:tx>
          <c:spPr>
            <a:ln w="31750" cap="rnd" cmpd="sng" algn="ctr">
              <a:solidFill>
                <a:schemeClr val="accent1">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'表3-管理报表'!$D$10:$O$10</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7"/>
          <c:order val="5"/>
          <c:tx>
            <c:strRef>
              <c:f>'表3-管理报表'!$C$11</c:f>
              <c:strCache>
                <c:ptCount val="1"/>
                <c:pt idx="0">
                  <c:v>6</c:v>
                </c:pt>
              </c:strCache>
            </c:strRef>
          </c:tx>
          <c:spPr>
            <a:ln w="31750" cap="rnd" cmpd="sng" algn="ctr">
              <a:solidFill>
                <a:schemeClr val="accent2">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'表3-管理报表'!$D$11:$O$11</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8"/>
          <c:order val="6"/>
          <c:tx>
            <c:strRef>
              <c:f>'表3-管理报表'!$C$12</c:f>
              <c:strCache>
                <c:ptCount val="1"/>
                <c:pt idx="0">
                  <c:v>7</c:v>
                </c:pt>
              </c:strCache>
            </c:strRef>
          </c:tx>
          <c:spPr>
            <a:ln w="31750" cap="rnd" cmpd="sng" algn="ctr">
              <a:solidFill>
                <a:schemeClr val="accent3">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'表3-管理报表'!$D$12:$O$12</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9"/>
          <c:order val="7"/>
          <c:tx>
            <c:strRef>
              <c:f>'表3-管理报表'!$C$13</c:f>
              <c:strCache>
                <c:ptCount val="1"/>
                <c:pt idx="0">
                  <c:v>8</c:v>
                </c:pt>
              </c:strCache>
            </c:strRef>
          </c:tx>
          <c:spPr>
            <a:ln w="31750" cap="rnd" cmpd="sng" algn="ctr">
              <a:solidFill>
                <a:schemeClr val="accent4">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'表3-管理报表'!$D$13:$O$13</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0"/>
          <c:order val="8"/>
          <c:tx>
            <c:strRef>
              <c:f>'表3-管理报表'!$C$14</c:f>
              <c:strCache>
                <c:ptCount val="1"/>
                <c:pt idx="0">
                  <c:v>9</c:v>
                </c:pt>
              </c:strCache>
            </c:strRef>
          </c:tx>
          <c:spPr>
            <a:ln w="31750" cap="rnd" cmpd="sng" algn="ctr">
              <a:solidFill>
                <a:schemeClr val="accent5">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'表3-管理报表'!$D$14:$O$14</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1"/>
          <c:order val="9"/>
          <c:tx>
            <c:strRef>
              <c:f>'表3-管理报表'!$C$15</c:f>
              <c:strCache>
                <c:ptCount val="1"/>
                <c:pt idx="0">
                  <c:v>10</c:v>
                </c:pt>
              </c:strCache>
            </c:strRef>
          </c:tx>
          <c:spPr>
            <a:ln w="31750" cap="rnd" cmpd="sng" algn="ctr">
              <a:solidFill>
                <a:schemeClr val="accent6">
                  <a:shade val="95000"/>
                  <a:satMod val="105000"/>
                </a:schemeClr>
              </a:solidFill>
              <a:prstDash val="solid"/>
              <a:round/>
            </a:ln>
          </c:spPr>
          <c:dLbls>
            <c:delete val="1"/>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'表3-管理报表'!$D$15:$O$15</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2"/>
          <c:order val="10"/>
          <c:tx>
            <c:strRef>
              <c:f>'表3-管理报表'!$C$16</c:f>
              <c:strCache>
                <c:ptCount val="1"/>
                <c:pt idx="0">
                  <c:v>11</c:v>
                </c:pt>
              </c:strCache>
            </c:strRef>
          </c:tx>
          <c:spPr>
            <a:ln w="31750" cap="rnd" cmpd="sng" algn="ctr">
              <a:solidFill>
                <a:schemeClr val="accent1">
                  <a:tint val="65000"/>
                  <a:shade val="95000"/>
                  <a:satMod val="105000"/>
                </a:schemeClr>
              </a:solidFill>
              <a:prstDash val="solid"/>
              <a:round/>
            </a:ln>
          </c:spPr>
          <c:dLbls>
            <c:spPr>
              <a:noFill/>
              <a:ln>
                <a:noFill/>
              </a:ln>
              <a:effectLst/>
            </c:spPr>
            <c:txPr>
              <a:bodyPr rot="0" spcFirstLastPara="0" vertOverflow="ellipsis" vert="horz" wrap="square" lIns="38100" tIns="19050" rIns="38100" bIns="19050" anchor="ctr" anchorCtr="1"/>
              <a:lstStyle/>
              <a:p>
                <a:pPr>
                  <a:defRPr lang="zh-CN" sz="1100" b="0" i="0" u="none" strike="noStrike" kern="1200" baseline="0">
                    <a:solidFill>
                      <a:schemeClr val="tx1"/>
                    </a:solidFill>
                    <a:latin typeface="+mn-lt"/>
                    <a:ea typeface="+mn-ea"/>
                    <a:cs typeface="+mn-cs"/>
                  </a:defRPr>
                </a:pPr>
              </a:p>
            </c:txPr>
            <c:dLblPos val="r"/>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numRef>
              <c:f>'表3-管理报表'!$D$4:$O$4</c:f>
              <c:numCache>
                <c:formatCode>#"月"</c:formatCode>
                <c:ptCount val="12"/>
                <c:pt idx="0" c:formatCode="#&quot;月&quot;">
                  <c:v>1</c:v>
                </c:pt>
                <c:pt idx="1" c:formatCode="#&quot;月&quot;">
                  <c:v>2</c:v>
                </c:pt>
                <c:pt idx="2" c:formatCode="#&quot;月&quot;">
                  <c:v>3</c:v>
                </c:pt>
                <c:pt idx="3" c:formatCode="#&quot;月&quot;">
                  <c:v>4</c:v>
                </c:pt>
                <c:pt idx="4" c:formatCode="#&quot;月&quot;">
                  <c:v>5</c:v>
                </c:pt>
                <c:pt idx="5" c:formatCode="#&quot;月&quot;">
                  <c:v>6</c:v>
                </c:pt>
                <c:pt idx="6" c:formatCode="#&quot;月&quot;">
                  <c:v>7</c:v>
                </c:pt>
                <c:pt idx="7" c:formatCode="#&quot;月&quot;">
                  <c:v>8</c:v>
                </c:pt>
                <c:pt idx="8" c:formatCode="#&quot;月&quot;">
                  <c:v>9</c:v>
                </c:pt>
                <c:pt idx="9" c:formatCode="#&quot;月&quot;">
                  <c:v>10</c:v>
                </c:pt>
                <c:pt idx="10" c:formatCode="#&quot;月&quot;">
                  <c:v>11</c:v>
                </c:pt>
                <c:pt idx="11" c:formatCode="#&quot;月&quot;">
                  <c:v>12</c:v>
                </c:pt>
              </c:numCache>
            </c:numRef>
          </c:cat>
          <c:val>
            <c:numRef>
              <c:f>'表3-管理报表'!$D$16:$O$16</c:f>
              <c:numCache>
                <c:formatCode>_ * #,##0.00_ ;_ * \-#,##0.00_ ;_ * "-"??_ ;_ @_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1"/>
        <c:axId val="277559936"/>
        <c:axId val="277560496"/>
      </c:lineChart>
      <c:catAx>
        <c:axId val="277559936"/>
        <c:scaling>
          <c:orientation val="minMax"/>
        </c:scaling>
        <c:delete val="0"/>
        <c:axPos val="b"/>
        <c:numFmt formatCode="#&quot;月&quot;" sourceLinked="1"/>
        <c:majorTickMark val="out"/>
        <c:minorTickMark val="none"/>
        <c:tickLblPos val="low"/>
        <c:txPr>
          <a:bodyPr rot="-60000000" spcFirstLastPara="0" vertOverflow="ellipsis" vert="horz" wrap="square" anchor="ctr" anchorCtr="1"/>
          <a:lstStyle/>
          <a:p>
            <a:pPr>
              <a:defRPr lang="zh-CN" sz="1050" b="0" i="0" u="none" strike="noStrike" kern="1200" baseline="0">
                <a:solidFill>
                  <a:schemeClr val="tx1"/>
                </a:solidFill>
                <a:latin typeface="+mn-lt"/>
                <a:ea typeface="+mn-ea"/>
                <a:cs typeface="+mn-cs"/>
              </a:defRPr>
            </a:pPr>
          </a:p>
        </c:txPr>
        <c:crossAx val="277560496"/>
        <c:crosses val="autoZero"/>
        <c:auto val="1"/>
        <c:lblAlgn val="ctr"/>
        <c:lblOffset val="100"/>
        <c:noMultiLvlLbl val="0"/>
      </c:catAx>
      <c:valAx>
        <c:axId val="277560496"/>
        <c:scaling>
          <c:orientation val="minMax"/>
        </c:scaling>
        <c:delete val="0"/>
        <c:axPos val="l"/>
        <c:majorGridlines/>
        <c:numFmt formatCode="_ * #,##0.00_ ;_ * \-#,##0.00_ ;_ * &quot;-&quot;??_ ;_ @_ " sourceLinked="1"/>
        <c:majorTickMark val="out"/>
        <c:minorTickMark val="none"/>
        <c:tickLblPos val="nextTo"/>
        <c:txPr>
          <a:bodyPr rot="-60000000" spcFirstLastPara="0" vertOverflow="ellipsis" vert="horz" wrap="square" anchor="ctr" anchorCtr="1"/>
          <a:lstStyle/>
          <a:p>
            <a:pPr>
              <a:defRPr lang="zh-CN" sz="1100" b="0" i="0" u="none" strike="noStrike" kern="1200" baseline="0">
                <a:solidFill>
                  <a:schemeClr val="tx1"/>
                </a:solidFill>
                <a:latin typeface="+mn-lt"/>
                <a:ea typeface="+mn-ea"/>
                <a:cs typeface="+mn-cs"/>
              </a:defRPr>
            </a:pPr>
          </a:p>
        </c:txPr>
        <c:crossAx val="277559936"/>
        <c:crosses val="autoZero"/>
        <c:crossBetween val="between"/>
      </c:valAx>
    </c:plotArea>
    <c:legend>
      <c:legendPos val="r"/>
      <c:layout>
        <c:manualLayout>
          <c:xMode val="edge"/>
          <c:yMode val="edge"/>
          <c:x val="0"/>
          <c:y val="0.941547970142126"/>
          <c:w val="0.978238712997814"/>
          <c:h val="0.049243164289635"/>
        </c:manualLayout>
      </c:layout>
      <c:overlay val="0"/>
      <c:txPr>
        <a:bodyPr rot="0" spcFirstLastPara="0" vertOverflow="ellipsis" vert="horz" wrap="square" anchor="ctr" anchorCtr="1"/>
        <a:lstStyle/>
        <a:p>
          <a:pPr>
            <a:defRPr lang="zh-CN" sz="900" b="0" i="0" u="none" strike="noStrike" kern="1200" baseline="0">
              <a:solidFill>
                <a:schemeClr val="tx1"/>
              </a:solidFill>
              <a:latin typeface="+mn-lt"/>
              <a:ea typeface="+mn-ea"/>
              <a:cs typeface="+mn-cs"/>
            </a:defRPr>
          </a:pPr>
        </a:p>
      </c:txPr>
    </c:legend>
    <c:plotVisOnly val="1"/>
    <c:dispBlanksAs val="gap"/>
    <c:showDLblsOverMax val="0"/>
  </c:chart>
  <c:spPr>
    <a:blipFill dpi="0" rotWithShape="1">
      <a:blip xmlns:r="http://schemas.openxmlformats.org/officeDocument/2006/relationships" r:embed="rId1">
        <a:alphaModFix amt="50000"/>
      </a:blip>
      <a:srcRect/>
      <a:tile tx="0" ty="0" sx="100000" sy="100000" flip="none" algn="tl"/>
    </a:blipFill>
  </c:spPr>
  <c:txPr>
    <a:bodyPr/>
    <a:lstStyle/>
    <a:p>
      <a:pPr>
        <a:defRPr lang="zh-CN" sz="1100"/>
      </a:pPr>
    </a:p>
  </c:txPr>
  <c:printSettings>
    <c:headerFooter/>
    <c:pageMargins b="0.75" l="0.7" r="0.7" t="0.75" header="0.3" footer="0.3"/>
    <c:pageSetup/>
  </c:printSettings>
</c:chartSpace>
</file>

<file path=xl/drawings/_rels/drawing4.xml.rels><?xml version="1.0" encoding="UTF-8" standalone="yes"?>
<Relationships xmlns="http://schemas.openxmlformats.org/package/2006/relationships"><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396880</xdr:colOff>
      <xdr:row>159</xdr:row>
      <xdr:rowOff>69454</xdr:rowOff>
    </xdr:from>
    <xdr:to>
      <xdr:col>3</xdr:col>
      <xdr:colOff>555630</xdr:colOff>
      <xdr:row>159</xdr:row>
      <xdr:rowOff>228204</xdr:rowOff>
    </xdr:to>
    <xdr:sp>
      <xdr:nvSpPr>
        <xdr:cNvPr id="2" name="TextBox 1"/>
        <xdr:cNvSpPr txBox="1"/>
      </xdr:nvSpPr>
      <xdr:spPr>
        <a:xfrm>
          <a:off x="4526915" y="38959790"/>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1</a:t>
          </a:r>
          <a:endParaRPr lang="zh-CN" altLang="en-US" sz="1100"/>
        </a:p>
      </xdr:txBody>
    </xdr:sp>
    <xdr:clientData/>
  </xdr:twoCellAnchor>
  <xdr:twoCellAnchor>
    <xdr:from>
      <xdr:col>4</xdr:col>
      <xdr:colOff>6</xdr:colOff>
      <xdr:row>159</xdr:row>
      <xdr:rowOff>69453</xdr:rowOff>
    </xdr:from>
    <xdr:to>
      <xdr:col>4</xdr:col>
      <xdr:colOff>158756</xdr:colOff>
      <xdr:row>159</xdr:row>
      <xdr:rowOff>228203</xdr:rowOff>
    </xdr:to>
    <xdr:sp>
      <xdr:nvSpPr>
        <xdr:cNvPr id="4" name="TextBox 3"/>
        <xdr:cNvSpPr txBox="1"/>
      </xdr:nvSpPr>
      <xdr:spPr>
        <a:xfrm>
          <a:off x="5452745" y="38959790"/>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2</a:t>
          </a:r>
          <a:endParaRPr lang="zh-CN" altLang="en-US" sz="1100"/>
        </a:p>
      </xdr:txBody>
    </xdr:sp>
    <xdr:clientData/>
  </xdr:twoCellAnchor>
  <xdr:twoCellAnchor>
    <xdr:from>
      <xdr:col>11</xdr:col>
      <xdr:colOff>13540</xdr:colOff>
      <xdr:row>159</xdr:row>
      <xdr:rowOff>73024</xdr:rowOff>
    </xdr:from>
    <xdr:to>
      <xdr:col>11</xdr:col>
      <xdr:colOff>172290</xdr:colOff>
      <xdr:row>159</xdr:row>
      <xdr:rowOff>231774</xdr:rowOff>
    </xdr:to>
    <xdr:sp>
      <xdr:nvSpPr>
        <xdr:cNvPr id="5" name="TextBox 4"/>
        <xdr:cNvSpPr txBox="1"/>
      </xdr:nvSpPr>
      <xdr:spPr>
        <a:xfrm>
          <a:off x="9652635" y="38962965"/>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twoCellAnchor>
    <xdr:from>
      <xdr:col>11</xdr:col>
      <xdr:colOff>202056</xdr:colOff>
      <xdr:row>159</xdr:row>
      <xdr:rowOff>73023</xdr:rowOff>
    </xdr:from>
    <xdr:to>
      <xdr:col>11</xdr:col>
      <xdr:colOff>360806</xdr:colOff>
      <xdr:row>159</xdr:row>
      <xdr:rowOff>231773</xdr:rowOff>
    </xdr:to>
    <xdr:sp>
      <xdr:nvSpPr>
        <xdr:cNvPr id="6" name="TextBox 5"/>
        <xdr:cNvSpPr txBox="1"/>
      </xdr:nvSpPr>
      <xdr:spPr>
        <a:xfrm>
          <a:off x="9841230" y="38962965"/>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7</xdr:col>
      <xdr:colOff>168662</xdr:colOff>
      <xdr:row>49</xdr:row>
      <xdr:rowOff>49616</xdr:rowOff>
    </xdr:from>
    <xdr:to>
      <xdr:col>7</xdr:col>
      <xdr:colOff>327412</xdr:colOff>
      <xdr:row>49</xdr:row>
      <xdr:rowOff>208366</xdr:rowOff>
    </xdr:to>
    <xdr:sp>
      <xdr:nvSpPr>
        <xdr:cNvPr id="2" name="TextBox 1"/>
        <xdr:cNvSpPr txBox="1"/>
      </xdr:nvSpPr>
      <xdr:spPr>
        <a:xfrm>
          <a:off x="4580255" y="12835255"/>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1</a:t>
          </a:r>
          <a:endParaRPr lang="zh-CN" altLang="en-US" sz="1100"/>
        </a:p>
      </xdr:txBody>
    </xdr:sp>
    <xdr:clientData/>
  </xdr:twoCellAnchor>
  <xdr:twoCellAnchor>
    <xdr:from>
      <xdr:col>7</xdr:col>
      <xdr:colOff>357178</xdr:colOff>
      <xdr:row>49</xdr:row>
      <xdr:rowOff>49615</xdr:rowOff>
    </xdr:from>
    <xdr:to>
      <xdr:col>8</xdr:col>
      <xdr:colOff>69444</xdr:colOff>
      <xdr:row>49</xdr:row>
      <xdr:rowOff>208365</xdr:rowOff>
    </xdr:to>
    <xdr:sp>
      <xdr:nvSpPr>
        <xdr:cNvPr id="3" name="TextBox 2"/>
        <xdr:cNvSpPr txBox="1"/>
      </xdr:nvSpPr>
      <xdr:spPr>
        <a:xfrm>
          <a:off x="4768850" y="12835255"/>
          <a:ext cx="160655"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2</a:t>
          </a:r>
          <a:endParaRPr lang="zh-CN" altLang="en-US" sz="1100"/>
        </a:p>
      </xdr:txBody>
    </xdr:sp>
    <xdr:clientData/>
  </xdr:twoCellAnchor>
  <xdr:twoCellAnchor>
    <xdr:from>
      <xdr:col>14</xdr:col>
      <xdr:colOff>440166</xdr:colOff>
      <xdr:row>49</xdr:row>
      <xdr:rowOff>53186</xdr:rowOff>
    </xdr:from>
    <xdr:to>
      <xdr:col>15</xdr:col>
      <xdr:colOff>152431</xdr:colOff>
      <xdr:row>49</xdr:row>
      <xdr:rowOff>211936</xdr:rowOff>
    </xdr:to>
    <xdr:sp>
      <xdr:nvSpPr>
        <xdr:cNvPr id="4" name="TextBox 3"/>
        <xdr:cNvSpPr txBox="1"/>
      </xdr:nvSpPr>
      <xdr:spPr>
        <a:xfrm>
          <a:off x="7990205" y="12838430"/>
          <a:ext cx="160655"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twoCellAnchor>
    <xdr:from>
      <xdr:col>15</xdr:col>
      <xdr:colOff>182197</xdr:colOff>
      <xdr:row>49</xdr:row>
      <xdr:rowOff>53185</xdr:rowOff>
    </xdr:from>
    <xdr:to>
      <xdr:col>15</xdr:col>
      <xdr:colOff>340947</xdr:colOff>
      <xdr:row>49</xdr:row>
      <xdr:rowOff>211935</xdr:rowOff>
    </xdr:to>
    <xdr:sp>
      <xdr:nvSpPr>
        <xdr:cNvPr id="5" name="TextBox 4"/>
        <xdr:cNvSpPr txBox="1"/>
      </xdr:nvSpPr>
      <xdr:spPr>
        <a:xfrm>
          <a:off x="8180070" y="12838430"/>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4</xdr:col>
      <xdr:colOff>317507</xdr:colOff>
      <xdr:row>146</xdr:row>
      <xdr:rowOff>49611</xdr:rowOff>
    </xdr:from>
    <xdr:to>
      <xdr:col>5</xdr:col>
      <xdr:colOff>9927</xdr:colOff>
      <xdr:row>146</xdr:row>
      <xdr:rowOff>208361</xdr:rowOff>
    </xdr:to>
    <xdr:sp>
      <xdr:nvSpPr>
        <xdr:cNvPr id="2" name="TextBox 1"/>
        <xdr:cNvSpPr txBox="1"/>
      </xdr:nvSpPr>
      <xdr:spPr>
        <a:xfrm>
          <a:off x="4071620" y="15619730"/>
          <a:ext cx="159385"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1</a:t>
          </a:r>
          <a:endParaRPr lang="zh-CN" altLang="en-US" sz="1100"/>
        </a:p>
      </xdr:txBody>
    </xdr:sp>
    <xdr:clientData/>
  </xdr:twoCellAnchor>
  <xdr:twoCellAnchor>
    <xdr:from>
      <xdr:col>5</xdr:col>
      <xdr:colOff>39693</xdr:colOff>
      <xdr:row>146</xdr:row>
      <xdr:rowOff>49610</xdr:rowOff>
    </xdr:from>
    <xdr:to>
      <xdr:col>5</xdr:col>
      <xdr:colOff>198443</xdr:colOff>
      <xdr:row>146</xdr:row>
      <xdr:rowOff>208360</xdr:rowOff>
    </xdr:to>
    <xdr:sp>
      <xdr:nvSpPr>
        <xdr:cNvPr id="3" name="TextBox 2"/>
        <xdr:cNvSpPr txBox="1"/>
      </xdr:nvSpPr>
      <xdr:spPr>
        <a:xfrm>
          <a:off x="4260850" y="15619730"/>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2</a:t>
          </a:r>
          <a:endParaRPr lang="zh-CN" altLang="en-US" sz="1100"/>
        </a:p>
      </xdr:txBody>
    </xdr:sp>
    <xdr:clientData/>
  </xdr:twoCellAnchor>
  <xdr:twoCellAnchor>
    <xdr:from>
      <xdr:col>11</xdr:col>
      <xdr:colOff>440182</xdr:colOff>
      <xdr:row>146</xdr:row>
      <xdr:rowOff>53181</xdr:rowOff>
    </xdr:from>
    <xdr:to>
      <xdr:col>12</xdr:col>
      <xdr:colOff>132604</xdr:colOff>
      <xdr:row>146</xdr:row>
      <xdr:rowOff>211931</xdr:rowOff>
    </xdr:to>
    <xdr:sp>
      <xdr:nvSpPr>
        <xdr:cNvPr id="4" name="TextBox 3"/>
        <xdr:cNvSpPr txBox="1"/>
      </xdr:nvSpPr>
      <xdr:spPr>
        <a:xfrm>
          <a:off x="7465695" y="15622905"/>
          <a:ext cx="159385"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twoCellAnchor>
    <xdr:from>
      <xdr:col>12</xdr:col>
      <xdr:colOff>162370</xdr:colOff>
      <xdr:row>146</xdr:row>
      <xdr:rowOff>53180</xdr:rowOff>
    </xdr:from>
    <xdr:to>
      <xdr:col>12</xdr:col>
      <xdr:colOff>321119</xdr:colOff>
      <xdr:row>146</xdr:row>
      <xdr:rowOff>211930</xdr:rowOff>
    </xdr:to>
    <xdr:sp>
      <xdr:nvSpPr>
        <xdr:cNvPr id="5" name="TextBox 4"/>
        <xdr:cNvSpPr txBox="1"/>
      </xdr:nvSpPr>
      <xdr:spPr>
        <a:xfrm>
          <a:off x="7654925" y="15622905"/>
          <a:ext cx="158750" cy="1587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n-US" altLang="zh-CN" sz="1100"/>
            <a:t>-</a:t>
          </a:r>
          <a:endParaRPr lang="zh-CN" altLang="en-US" sz="1100"/>
        </a:p>
      </xdr:txBody>
    </xdr:sp>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0</xdr:col>
      <xdr:colOff>1</xdr:colOff>
      <xdr:row>19</xdr:row>
      <xdr:rowOff>5448</xdr:rowOff>
    </xdr:from>
    <xdr:to>
      <xdr:col>5</xdr:col>
      <xdr:colOff>1021954</xdr:colOff>
      <xdr:row>26</xdr:row>
      <xdr:rowOff>367050</xdr:rowOff>
    </xdr:to>
    <xdr:graphicFrame>
      <xdr:nvGraphicFramePr>
        <xdr:cNvPr id="3" name="图表 2"/>
        <xdr:cNvGraphicFramePr/>
      </xdr:nvGraphicFramePr>
      <xdr:xfrm>
        <a:off x="0" y="6437630"/>
        <a:ext cx="4252595" cy="3131185"/>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1061641</xdr:colOff>
      <xdr:row>19</xdr:row>
      <xdr:rowOff>5954</xdr:rowOff>
    </xdr:from>
    <xdr:to>
      <xdr:col>18</xdr:col>
      <xdr:colOff>0</xdr:colOff>
      <xdr:row>26</xdr:row>
      <xdr:rowOff>367110</xdr:rowOff>
    </xdr:to>
    <xdr:graphicFrame>
      <xdr:nvGraphicFramePr>
        <xdr:cNvPr id="5" name="图表 4"/>
        <xdr:cNvGraphicFramePr/>
      </xdr:nvGraphicFramePr>
      <xdr:xfrm>
        <a:off x="4291965" y="6438265"/>
        <a:ext cx="9307195" cy="313055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8335</xdr:colOff>
      <xdr:row>35</xdr:row>
      <xdr:rowOff>12551</xdr:rowOff>
    </xdr:from>
    <xdr:to>
      <xdr:col>11</xdr:col>
      <xdr:colOff>277812</xdr:colOff>
      <xdr:row>46</xdr:row>
      <xdr:rowOff>0</xdr:rowOff>
    </xdr:to>
    <xdr:graphicFrame>
      <xdr:nvGraphicFramePr>
        <xdr:cNvPr id="6" name="图表 5"/>
        <xdr:cNvGraphicFramePr/>
      </xdr:nvGraphicFramePr>
      <xdr:xfrm>
        <a:off x="8255" y="11866880"/>
        <a:ext cx="8398510" cy="433959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313134</xdr:colOff>
      <xdr:row>35</xdr:row>
      <xdr:rowOff>9525</xdr:rowOff>
    </xdr:from>
    <xdr:to>
      <xdr:col>18</xdr:col>
      <xdr:colOff>0</xdr:colOff>
      <xdr:row>46</xdr:row>
      <xdr:rowOff>0</xdr:rowOff>
    </xdr:to>
    <xdr:graphicFrame>
      <xdr:nvGraphicFramePr>
        <xdr:cNvPr id="7" name="图表 6"/>
        <xdr:cNvGraphicFramePr/>
      </xdr:nvGraphicFramePr>
      <xdr:xfrm>
        <a:off x="8442325" y="11864340"/>
        <a:ext cx="5156835" cy="434213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53</xdr:row>
      <xdr:rowOff>386080</xdr:rowOff>
    </xdr:from>
    <xdr:to>
      <xdr:col>18</xdr:col>
      <xdr:colOff>0</xdr:colOff>
      <xdr:row>60</xdr:row>
      <xdr:rowOff>367110</xdr:rowOff>
    </xdr:to>
    <xdr:graphicFrame>
      <xdr:nvGraphicFramePr>
        <xdr:cNvPr id="8" name="图表 7"/>
        <xdr:cNvGraphicFramePr/>
      </xdr:nvGraphicFramePr>
      <xdr:xfrm>
        <a:off x="0" y="18435320"/>
        <a:ext cx="13599160" cy="274066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635</xdr:colOff>
      <xdr:row>2</xdr:row>
      <xdr:rowOff>7620</xdr:rowOff>
    </xdr:from>
    <xdr:to>
      <xdr:col>17</xdr:col>
      <xdr:colOff>806450</xdr:colOff>
      <xdr:row>11</xdr:row>
      <xdr:rowOff>365998</xdr:rowOff>
    </xdr:to>
    <xdr:graphicFrame>
      <xdr:nvGraphicFramePr>
        <xdr:cNvPr id="9" name="图表 8"/>
        <xdr:cNvGraphicFramePr/>
      </xdr:nvGraphicFramePr>
      <xdr:xfrm>
        <a:off x="635" y="569595"/>
        <a:ext cx="13509625" cy="3918585"/>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cdr:y>
    </cdr:from>
    <cdr:to>
      <cdr:x>0.62804</cdr:x>
      <cdr:y>0.07905</cdr:y>
    </cdr:to>
    <cdr:sp>
      <cdr:nvSpPr>
        <cdr:cNvPr id="2" name="矩形 1"/>
        <cdr:cNvSpPr/>
      </cdr:nvSpPr>
      <cdr:spPr xmlns:a="http://schemas.openxmlformats.org/drawingml/2006/main">
        <a:xfrm xmlns:a="http://schemas.openxmlformats.org/drawingml/2006/main">
          <a:off x="0" y="0"/>
          <a:ext cx="2896573" cy="292749"/>
        </a:xfrm>
        <a:prstGeom xmlns:a="http://schemas.openxmlformats.org/drawingml/2006/main" prst="rect">
          <a:avLst/>
        </a:prstGeom>
      </cdr:spPr>
      <cdr:txBody xmlns:a="http://schemas.openxmlformats.org/drawingml/2006/main">
        <a:bodyPr vertOverflow="clip" wrap="none" rtlCol="0"/>
        <a:lstStyle/>
        <a:p>
          <a:pPr rtl="0"/>
          <a:r>
            <a:rPr lang="zh-CN" altLang="zh-CN" sz="1600" b="1" i="0" baseline="0">
              <a:effectLst/>
              <a:latin typeface="+mn-lt"/>
              <a:ea typeface="+mn-ea"/>
              <a:cs typeface="+mn-cs"/>
            </a:rPr>
            <a:t>累计成本构成图</a:t>
          </a:r>
          <a:endParaRPr lang="zh-CN" altLang="zh-CN" sz="1600">
            <a:effectLst/>
          </a:endParaRPr>
        </a:p>
        <a:p>
          <a:endParaRPr lang="zh-CN" altLang="en-US" sz="1400"/>
        </a:p>
      </cdr:txBody>
    </cdr:sp>
  </cdr:relSizeAnchor>
</c:userShape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B1:T166"/>
  <sheetViews>
    <sheetView showGridLines="0" tabSelected="1" zoomScale="70" zoomScaleNormal="70" workbookViewId="0">
      <selection activeCell="AE37" sqref="AE37"/>
    </sheetView>
  </sheetViews>
  <sheetFormatPr defaultColWidth="9" defaultRowHeight="11.25"/>
  <cols>
    <col min="1" max="1" width="9" style="248"/>
    <col min="2" max="2" width="26" style="297" customWidth="1"/>
    <col min="3" max="3" width="19.2" style="282" customWidth="1"/>
    <col min="4" max="4" width="17.3583333333333" style="282" customWidth="1"/>
    <col min="5" max="5" width="9.025" style="282" customWidth="1"/>
    <col min="6" max="6" width="10.5333333333333" style="282" customWidth="1"/>
    <col min="7" max="7" width="8.78333333333333" style="282" customWidth="1"/>
    <col min="8" max="8" width="8.90833333333333" style="282" customWidth="1"/>
    <col min="9" max="9" width="9.25" style="282" customWidth="1"/>
    <col min="10" max="10" width="8.44166666666667" style="284" customWidth="1"/>
    <col min="11" max="11" width="1.15833333333333" style="248" hidden="1" customWidth="1"/>
    <col min="12" max="12" width="25.8833333333333" style="284" customWidth="1" outlineLevel="1"/>
    <col min="13" max="13" width="2.75" style="248" customWidth="1"/>
    <col min="14" max="14" width="10.3" style="248" customWidth="1" outlineLevel="1"/>
    <col min="15" max="15" width="11.6916666666667" style="248" customWidth="1" outlineLevel="1"/>
    <col min="16" max="17" width="11.9166666666667" style="248" customWidth="1" outlineLevel="1"/>
    <col min="18" max="18" width="7.38333333333333" style="248" customWidth="1"/>
    <col min="19" max="16384" width="9" style="248"/>
  </cols>
  <sheetData>
    <row r="1" ht="12"/>
    <row r="2" ht="48" customHeight="1" spans="2:18">
      <c r="B2" s="298" t="str">
        <f>"2021年"&amp;C4&amp;"月 "&amp;B3&amp;D3&amp;" 收入、费用支出简表"</f>
        <v>2021年1月 分公司 收入、费用支出简表</v>
      </c>
      <c r="C2" s="299"/>
      <c r="D2" s="299"/>
      <c r="E2" s="299"/>
      <c r="F2" s="299"/>
      <c r="G2" s="299"/>
      <c r="H2" s="299"/>
      <c r="I2" s="299"/>
      <c r="J2" s="299"/>
      <c r="K2" s="311"/>
      <c r="L2" s="312"/>
      <c r="M2" s="313" t="s">
        <v>0</v>
      </c>
      <c r="N2" s="314" t="s">
        <v>1</v>
      </c>
      <c r="O2" s="315"/>
      <c r="P2" s="315"/>
      <c r="Q2" s="336"/>
      <c r="R2" s="337" t="s">
        <v>2</v>
      </c>
    </row>
    <row r="3" s="285" customFormat="1" ht="21.75" customHeight="1" spans="2:18">
      <c r="B3" s="300"/>
      <c r="C3" s="301" t="s">
        <v>3</v>
      </c>
      <c r="D3" s="302" t="s">
        <v>4</v>
      </c>
      <c r="E3" s="303"/>
      <c r="F3" s="303"/>
      <c r="G3" s="303"/>
      <c r="H3" s="303"/>
      <c r="I3" s="303"/>
      <c r="J3" s="303"/>
      <c r="K3" s="316"/>
      <c r="L3" s="317" t="s">
        <v>5</v>
      </c>
      <c r="M3" s="313"/>
      <c r="N3" s="318"/>
      <c r="O3" s="319"/>
      <c r="P3" s="319"/>
      <c r="Q3" s="338"/>
      <c r="R3" s="337"/>
    </row>
    <row r="4" ht="40" customHeight="1" spans="2:18">
      <c r="B4" s="304" t="s">
        <v>6</v>
      </c>
      <c r="C4" s="305">
        <v>1</v>
      </c>
      <c r="D4" s="306">
        <f>IF(C4=1,12,C4-1)</f>
        <v>12</v>
      </c>
      <c r="E4" s="307" t="s">
        <v>7</v>
      </c>
      <c r="F4" s="307" t="s">
        <v>8</v>
      </c>
      <c r="G4" s="308" t="s">
        <v>9</v>
      </c>
      <c r="H4" s="308" t="s">
        <v>10</v>
      </c>
      <c r="I4" s="308" t="s">
        <v>11</v>
      </c>
      <c r="J4" s="308" t="s">
        <v>12</v>
      </c>
      <c r="K4" s="320">
        <v>1</v>
      </c>
      <c r="L4" s="321" t="s">
        <v>13</v>
      </c>
      <c r="M4" s="322"/>
      <c r="N4" s="323" t="str">
        <f>C4&amp;"月预算"</f>
        <v>1月预算</v>
      </c>
      <c r="O4" s="308" t="s">
        <v>14</v>
      </c>
      <c r="P4" s="305" t="s">
        <v>15</v>
      </c>
      <c r="Q4" s="339" t="s">
        <v>16</v>
      </c>
      <c r="R4" s="322"/>
    </row>
    <row r="5" s="285" customFormat="1" ht="18" customHeight="1" spans="2:17">
      <c r="B5" s="125" t="s">
        <v>17</v>
      </c>
      <c r="C5" s="10">
        <f>IFERROR(HLOOKUP($C$4,'基础数据1-2021年损益'!$C$3:$O$143,ROW()-2,0)/10000,0)</f>
        <v>0</v>
      </c>
      <c r="D5" s="10">
        <f>IFERROR(IF($C$4=1,HLOOKUP($D$4,'基础数据2-2020年损益'!$C$3:$O$143,ROW()-2,0)/10000,HLOOKUP(($C$4-1),'基础数据1-2021年损益'!$C$3:$O$143,ROW()-2,0)/10000),0)</f>
        <v>0</v>
      </c>
      <c r="E5" s="10">
        <f>IFERROR(HLOOKUP("累计",'基础数据1-2021年损益'!$C$3:$O$143,ROW()-2,0)/10000,0)</f>
        <v>0</v>
      </c>
      <c r="F5" s="10">
        <f ca="1">IFERROR(SUM(OFFSET('基础数据2-2020年损益'!C4,0,0,1,$C$4))/10000,0)</f>
        <v>0</v>
      </c>
      <c r="G5" s="309">
        <f ca="1">E5-F5</f>
        <v>0</v>
      </c>
      <c r="H5" s="310">
        <f ca="1">IFERROR(IF(F5&lt;0,(1-E5/F5*100%),(E5/F5-1)*100%),0)</f>
        <v>0</v>
      </c>
      <c r="I5" s="324">
        <f>C5-D5</f>
        <v>0</v>
      </c>
      <c r="J5" s="325">
        <f>IFERROR(IF(D5&lt;0,(1-C5/D5*100%),(C5/D5-1)*100%),0)</f>
        <v>0</v>
      </c>
      <c r="K5" s="326">
        <v>2</v>
      </c>
      <c r="L5" s="327" t="s">
        <v>18</v>
      </c>
      <c r="N5" s="328">
        <f>IFERROR(HLOOKUP($C$4,'基础数据3-2021年预算'!$C$3:$O$143,ROW()-2,0)/10000,0)</f>
        <v>0</v>
      </c>
      <c r="O5" s="325" t="str">
        <f>IFERROR(1+(C5-N5)*SIGN(N5)/N5,"")</f>
        <v/>
      </c>
      <c r="P5" s="10">
        <f>IFERROR(HLOOKUP("累计",'基础数据3-2021年预算'!$C$3:$O$143,ROW()-2,0)/10000,0)</f>
        <v>0</v>
      </c>
      <c r="Q5" s="340" t="str">
        <f>IFERROR(1+(E5-P5)*SIGN(P5)/P5,"")</f>
        <v/>
      </c>
    </row>
    <row r="6" s="285" customFormat="1" ht="18" customHeight="1" spans="2:17">
      <c r="B6" s="127">
        <v>1.1</v>
      </c>
      <c r="C6" s="10">
        <f>IFERROR(HLOOKUP($C$4,'基础数据1-2021年损益'!$C$3:$O$143,ROW()-2,0)/10000,0)</f>
        <v>0</v>
      </c>
      <c r="D6" s="10">
        <f>IFERROR(IF($C$4=1,HLOOKUP($D$4,'基础数据2-2020年损益'!$C$3:$O$143,ROW()-2,0)/10000,HLOOKUP(($C$4-1),'基础数据1-2021年损益'!$C$3:$O$143,ROW()-2,0)/10000),0)</f>
        <v>0</v>
      </c>
      <c r="E6" s="10">
        <f>IFERROR(HLOOKUP("累计",'基础数据1-2021年损益'!$C$3:$O$143,ROW()-2,0)/10000,0)</f>
        <v>0</v>
      </c>
      <c r="F6" s="10">
        <f ca="1">IFERROR(SUM(OFFSET('基础数据2-2020年损益'!C5,0,0,1,$C$4))/10000,0)</f>
        <v>0</v>
      </c>
      <c r="G6" s="309">
        <f ca="1">E6-F6</f>
        <v>0</v>
      </c>
      <c r="H6" s="310">
        <f ca="1" t="shared" ref="H6:H69" si="0">IFERROR(IF(F6&lt;0,(1-E6/F6*100%),(E6/F6-1)*100%),0)</f>
        <v>0</v>
      </c>
      <c r="I6" s="324">
        <f t="shared" ref="I6:I69" si="1">C6-D6</f>
        <v>0</v>
      </c>
      <c r="J6" s="325">
        <f t="shared" ref="J6:J69" si="2">IFERROR(IF(D6&lt;0,(1-C6/D6*100%),(C6/D6-1)*100%),0)</f>
        <v>0</v>
      </c>
      <c r="K6" s="326">
        <v>3</v>
      </c>
      <c r="L6" s="329" t="s">
        <v>18</v>
      </c>
      <c r="N6" s="328">
        <f>IFERROR(HLOOKUP($C$4,'基础数据3-2021年预算'!$C$3:$O$143,ROW()-2,0)/10000,0)</f>
        <v>0</v>
      </c>
      <c r="O6" s="325" t="str">
        <f t="shared" ref="O6:O69" si="3">IFERROR(1+(C6-N6)*SIGN(N6)/N6,"")</f>
        <v/>
      </c>
      <c r="P6" s="10">
        <f>IFERROR(HLOOKUP("累计",'基础数据3-2021年预算'!$C$3:$O$143,ROW()-2,0)/10000,0)</f>
        <v>0</v>
      </c>
      <c r="Q6" s="340" t="str">
        <f t="shared" ref="Q6:Q69" si="4">IFERROR(1+(E6-P6)*SIGN(P6)/P6,"")</f>
        <v/>
      </c>
    </row>
    <row r="7" s="285" customFormat="1" ht="18" customHeight="1" outlineLevel="1" spans="2:17">
      <c r="B7" s="126" t="s">
        <v>19</v>
      </c>
      <c r="C7" s="13">
        <f>IFERROR(HLOOKUP($C$4,'基础数据1-2021年损益'!$C$3:$O$143,ROW()-2,0)/10000,0)</f>
        <v>0</v>
      </c>
      <c r="D7" s="13">
        <f>IFERROR(IF($C$4=1,HLOOKUP($D$4,'基础数据2-2020年损益'!$C$3:$O$143,ROW()-2,0)/10000,HLOOKUP(($C$4-1),'基础数据1-2021年损益'!$C$3:$O$143,ROW()-2,0)/10000),0)</f>
        <v>0</v>
      </c>
      <c r="E7" s="13">
        <f>IFERROR(HLOOKUP("累计",'基础数据1-2021年损益'!$C$3:$O$143,ROW()-2,0)/10000,0)</f>
        <v>0</v>
      </c>
      <c r="F7" s="13">
        <f ca="1">IFERROR(SUM(OFFSET('基础数据2-2020年损益'!C6,0,0,1,$C$4))/10000,0)</f>
        <v>0</v>
      </c>
      <c r="G7" s="309">
        <f ca="1" t="shared" ref="G7:G76" si="5">E7-F7</f>
        <v>0</v>
      </c>
      <c r="H7" s="310">
        <f ca="1" t="shared" si="0"/>
        <v>0</v>
      </c>
      <c r="I7" s="324">
        <f t="shared" si="1"/>
        <v>0</v>
      </c>
      <c r="J7" s="325">
        <f t="shared" si="2"/>
        <v>0</v>
      </c>
      <c r="K7" s="326">
        <v>4</v>
      </c>
      <c r="L7" s="330"/>
      <c r="N7" s="331">
        <f>IFERROR(HLOOKUP($C$4,'基础数据3-2021年预算'!$C$3:$O$143,ROW()-2,0)/10000,0)</f>
        <v>0</v>
      </c>
      <c r="O7" s="325" t="str">
        <f t="shared" si="3"/>
        <v/>
      </c>
      <c r="P7" s="13">
        <f>IFERROR(HLOOKUP("累计",'基础数据3-2021年预算'!$C$3:$O$143,ROW()-2,0)/10000,0)</f>
        <v>0</v>
      </c>
      <c r="Q7" s="340" t="str">
        <f t="shared" si="4"/>
        <v/>
      </c>
    </row>
    <row r="8" s="285" customFormat="1" ht="18" customHeight="1" outlineLevel="1" spans="2:17">
      <c r="B8" s="126" t="s">
        <v>20</v>
      </c>
      <c r="C8" s="13">
        <f>IFERROR(HLOOKUP($C$4,'基础数据1-2021年损益'!$C$3:$O$143,ROW()-2,0)/10000,0)</f>
        <v>0</v>
      </c>
      <c r="D8" s="13">
        <f>IFERROR(IF($C$4=1,HLOOKUP($D$4,'基础数据2-2020年损益'!$C$3:$O$143,ROW()-2,0)/10000,HLOOKUP(($C$4-1),'基础数据1-2021年损益'!$C$3:$O$143,ROW()-2,0)/10000),0)</f>
        <v>0</v>
      </c>
      <c r="E8" s="13">
        <f>IFERROR(HLOOKUP("累计",'基础数据1-2021年损益'!$C$3:$O$143,ROW()-2,0)/10000,0)</f>
        <v>0</v>
      </c>
      <c r="F8" s="13">
        <f ca="1">IFERROR(SUM(OFFSET('基础数据2-2020年损益'!C7,0,0,1,$C$4))/10000,0)</f>
        <v>0</v>
      </c>
      <c r="G8" s="309">
        <f ca="1" t="shared" si="5"/>
        <v>0</v>
      </c>
      <c r="H8" s="310">
        <f ca="1" t="shared" si="0"/>
        <v>0</v>
      </c>
      <c r="I8" s="324">
        <f t="shared" si="1"/>
        <v>0</v>
      </c>
      <c r="J8" s="325">
        <f t="shared" si="2"/>
        <v>0</v>
      </c>
      <c r="K8" s="326">
        <v>5</v>
      </c>
      <c r="L8" s="330"/>
      <c r="N8" s="331">
        <f>IFERROR(HLOOKUP($C$4,'基础数据3-2021年预算'!$C$3:$O$143,ROW()-2,0)/10000,0)</f>
        <v>0</v>
      </c>
      <c r="O8" s="325" t="str">
        <f t="shared" si="3"/>
        <v/>
      </c>
      <c r="P8" s="13">
        <f>IFERROR(HLOOKUP("累计",'基础数据3-2021年预算'!$C$3:$O$143,ROW()-2,0)/10000,0)</f>
        <v>0</v>
      </c>
      <c r="Q8" s="340" t="str">
        <f t="shared" si="4"/>
        <v/>
      </c>
    </row>
    <row r="9" s="248" customFormat="1" ht="18" customHeight="1" outlineLevel="1" spans="2:17">
      <c r="B9" s="126" t="s">
        <v>21</v>
      </c>
      <c r="C9" s="13">
        <f>IFERROR(HLOOKUP($C$4,'基础数据1-2021年损益'!$C$3:$O$143,ROW()-2,0)/10000,0)</f>
        <v>0</v>
      </c>
      <c r="D9" s="13">
        <f>IFERROR(IF($C$4=1,HLOOKUP($D$4,'基础数据2-2020年损益'!$C$3:$O$143,ROW()-2,0)/10000,HLOOKUP(($C$4-1),'基础数据1-2021年损益'!$C$3:$O$143,ROW()-2,0)/10000),0)</f>
        <v>0</v>
      </c>
      <c r="E9" s="13">
        <f>IFERROR(HLOOKUP("累计",'基础数据1-2021年损益'!$C$3:$O$143,ROW()-2,0)/10000,0)</f>
        <v>0</v>
      </c>
      <c r="F9" s="13">
        <f ca="1">IFERROR(SUM(OFFSET('基础数据2-2020年损益'!C8,0,0,1,$C$4))/10000,0)</f>
        <v>0</v>
      </c>
      <c r="G9" s="309">
        <f ca="1" t="shared" si="5"/>
        <v>0</v>
      </c>
      <c r="H9" s="310">
        <f ca="1" t="shared" si="0"/>
        <v>0</v>
      </c>
      <c r="I9" s="324">
        <f t="shared" si="1"/>
        <v>0</v>
      </c>
      <c r="J9" s="325">
        <f t="shared" si="2"/>
        <v>0</v>
      </c>
      <c r="K9" s="326">
        <v>6</v>
      </c>
      <c r="L9" s="330"/>
      <c r="M9" s="285"/>
      <c r="N9" s="331">
        <f>IFERROR(HLOOKUP($C$4,'基础数据3-2021年预算'!$C$3:$O$143,ROW()-2,0)/10000,0)</f>
        <v>0</v>
      </c>
      <c r="O9" s="325" t="str">
        <f t="shared" si="3"/>
        <v/>
      </c>
      <c r="P9" s="13">
        <f>IFERROR(HLOOKUP("累计",'基础数据3-2021年预算'!$C$3:$O$143,ROW()-2,0)/10000,0)</f>
        <v>0</v>
      </c>
      <c r="Q9" s="340" t="str">
        <f t="shared" si="4"/>
        <v/>
      </c>
    </row>
    <row r="10" s="248" customFormat="1" ht="18" customHeight="1" outlineLevel="1" spans="2:17">
      <c r="B10" s="126" t="s">
        <v>22</v>
      </c>
      <c r="C10" s="13">
        <f>IFERROR(HLOOKUP($C$4,'基础数据1-2021年损益'!$C$3:$O$143,ROW()-2,0)/10000,0)</f>
        <v>0</v>
      </c>
      <c r="D10" s="13">
        <f>IFERROR(IF($C$4=1,HLOOKUP($D$4,'基础数据2-2020年损益'!$C$3:$O$143,ROW()-2,0)/10000,HLOOKUP(($C$4-1),'基础数据1-2021年损益'!$C$3:$O$143,ROW()-2,0)/10000),0)</f>
        <v>0</v>
      </c>
      <c r="E10" s="13">
        <f>IFERROR(HLOOKUP("累计",'基础数据1-2021年损益'!$C$3:$O$143,ROW()-2,0)/10000,0)</f>
        <v>0</v>
      </c>
      <c r="F10" s="13">
        <f ca="1">IFERROR(SUM(OFFSET('基础数据2-2020年损益'!C9,0,0,1,$C$4))/10000,0)</f>
        <v>0</v>
      </c>
      <c r="G10" s="309">
        <f ca="1" t="shared" si="5"/>
        <v>0</v>
      </c>
      <c r="H10" s="310">
        <f ca="1" t="shared" si="0"/>
        <v>0</v>
      </c>
      <c r="I10" s="324">
        <f t="shared" si="1"/>
        <v>0</v>
      </c>
      <c r="J10" s="325">
        <f t="shared" si="2"/>
        <v>0</v>
      </c>
      <c r="K10" s="326">
        <v>7</v>
      </c>
      <c r="L10" s="330"/>
      <c r="M10" s="285"/>
      <c r="N10" s="331">
        <f>IFERROR(HLOOKUP($C$4,'基础数据3-2021年预算'!$C$3:$O$143,ROW()-2,0)/10000,0)</f>
        <v>0</v>
      </c>
      <c r="O10" s="325" t="str">
        <f t="shared" si="3"/>
        <v/>
      </c>
      <c r="P10" s="13">
        <f>IFERROR(HLOOKUP("累计",'基础数据3-2021年预算'!$C$3:$O$143,ROW()-2,0)/10000,0)</f>
        <v>0</v>
      </c>
      <c r="Q10" s="340" t="str">
        <f t="shared" si="4"/>
        <v/>
      </c>
    </row>
    <row r="11" s="248" customFormat="1" ht="18" customHeight="1" spans="2:17">
      <c r="B11" s="127" t="s">
        <v>23</v>
      </c>
      <c r="C11" s="10">
        <f>IFERROR(HLOOKUP($C$4,'基础数据1-2021年损益'!$C$3:$O$143,ROW()-2,0)/10000,0)</f>
        <v>0</v>
      </c>
      <c r="D11" s="10">
        <f>IFERROR(IF($C$4=1,HLOOKUP($D$4,'基础数据2-2020年损益'!$C$3:$O$143,ROW()-2,0)/10000,HLOOKUP(($C$4-1),'基础数据1-2021年损益'!$C$3:$O$143,ROW()-2,0)/10000),0)</f>
        <v>0</v>
      </c>
      <c r="E11" s="10">
        <f>IFERROR(HLOOKUP("累计",'基础数据1-2021年损益'!$C$3:$O$143,ROW()-2,0)/10000,0)</f>
        <v>0</v>
      </c>
      <c r="F11" s="10">
        <f ca="1">IFERROR(SUM(OFFSET('基础数据2-2020年损益'!C10,0,0,1,$C$4))/10000,0)</f>
        <v>0</v>
      </c>
      <c r="G11" s="309">
        <f ca="1" t="shared" si="5"/>
        <v>0</v>
      </c>
      <c r="H11" s="310">
        <f ca="1" t="shared" si="0"/>
        <v>0</v>
      </c>
      <c r="I11" s="324">
        <f t="shared" si="1"/>
        <v>0</v>
      </c>
      <c r="J11" s="325">
        <f t="shared" si="2"/>
        <v>0</v>
      </c>
      <c r="K11" s="326">
        <v>8</v>
      </c>
      <c r="L11" s="329" t="s">
        <v>18</v>
      </c>
      <c r="M11" s="285"/>
      <c r="N11" s="328">
        <f>IFERROR(HLOOKUP($C$4,'基础数据3-2021年预算'!$C$3:$O$143,ROW()-2,0)/10000,0)</f>
        <v>0</v>
      </c>
      <c r="O11" s="325" t="str">
        <f t="shared" si="3"/>
        <v/>
      </c>
      <c r="P11" s="10">
        <f>IFERROR(HLOOKUP("累计",'基础数据3-2021年预算'!$C$3:$O$143,ROW()-2,0)/10000,0)</f>
        <v>0</v>
      </c>
      <c r="Q11" s="340" t="str">
        <f t="shared" si="4"/>
        <v/>
      </c>
    </row>
    <row r="12" s="248" customFormat="1" ht="18" customHeight="1" outlineLevel="1" spans="2:17">
      <c r="B12" s="126" t="s">
        <v>24</v>
      </c>
      <c r="C12" s="13">
        <f>IFERROR(HLOOKUP($C$4,'基础数据1-2021年损益'!$C$3:$O$143,ROW()-2,0)/10000,0)</f>
        <v>0</v>
      </c>
      <c r="D12" s="13">
        <f>IFERROR(IF($C$4=1,HLOOKUP($D$4,'基础数据2-2020年损益'!$C$3:$O$143,ROW()-2,0)/10000,HLOOKUP(($C$4-1),'基础数据1-2021年损益'!$C$3:$O$143,ROW()-2,0)/10000),0)</f>
        <v>0</v>
      </c>
      <c r="E12" s="13">
        <f>IFERROR(HLOOKUP("累计",'基础数据1-2021年损益'!$C$3:$O$143,ROW()-2,0)/10000,0)</f>
        <v>0</v>
      </c>
      <c r="F12" s="13">
        <f ca="1">IFERROR(SUM(OFFSET('基础数据2-2020年损益'!C11,0,0,1,$C$4))/10000,0)</f>
        <v>0</v>
      </c>
      <c r="G12" s="309">
        <f ca="1" t="shared" si="5"/>
        <v>0</v>
      </c>
      <c r="H12" s="310">
        <f ca="1" t="shared" si="0"/>
        <v>0</v>
      </c>
      <c r="I12" s="324">
        <f t="shared" si="1"/>
        <v>0</v>
      </c>
      <c r="J12" s="325">
        <f t="shared" si="2"/>
        <v>0</v>
      </c>
      <c r="K12" s="326">
        <v>9</v>
      </c>
      <c r="L12" s="330"/>
      <c r="M12" s="285"/>
      <c r="N12" s="331">
        <f>IFERROR(HLOOKUP($C$4,'基础数据3-2021年预算'!$C$3:$O$143,ROW()-2,0)/10000,0)</f>
        <v>0</v>
      </c>
      <c r="O12" s="325" t="str">
        <f t="shared" si="3"/>
        <v/>
      </c>
      <c r="P12" s="13">
        <f>IFERROR(HLOOKUP("累计",'基础数据3-2021年预算'!$C$3:$O$143,ROW()-2,0)/10000,0)</f>
        <v>0</v>
      </c>
      <c r="Q12" s="340" t="str">
        <f t="shared" si="4"/>
        <v/>
      </c>
    </row>
    <row r="13" s="248" customFormat="1" ht="18" customHeight="1" outlineLevel="1" spans="2:17">
      <c r="B13" s="126" t="s">
        <v>25</v>
      </c>
      <c r="C13" s="13">
        <f>IFERROR(HLOOKUP($C$4,'基础数据1-2021年损益'!$C$3:$O$143,ROW()-2,0)/10000,0)</f>
        <v>0</v>
      </c>
      <c r="D13" s="13">
        <f>IFERROR(IF($C$4=1,HLOOKUP($D$4,'基础数据2-2020年损益'!$C$3:$O$143,ROW()-2,0)/10000,HLOOKUP(($C$4-1),'基础数据1-2021年损益'!$C$3:$O$143,ROW()-2,0)/10000),0)</f>
        <v>0</v>
      </c>
      <c r="E13" s="13">
        <f>IFERROR(HLOOKUP("累计",'基础数据1-2021年损益'!$C$3:$O$143,ROW()-2,0)/10000,0)</f>
        <v>0</v>
      </c>
      <c r="F13" s="13">
        <f ca="1">IFERROR(SUM(OFFSET('基础数据2-2020年损益'!C12,0,0,1,$C$4))/10000,0)</f>
        <v>0</v>
      </c>
      <c r="G13" s="309">
        <f ca="1" t="shared" si="5"/>
        <v>0</v>
      </c>
      <c r="H13" s="310">
        <f ca="1" t="shared" si="0"/>
        <v>0</v>
      </c>
      <c r="I13" s="324">
        <f t="shared" si="1"/>
        <v>0</v>
      </c>
      <c r="J13" s="325">
        <f t="shared" si="2"/>
        <v>0</v>
      </c>
      <c r="K13" s="326">
        <v>10</v>
      </c>
      <c r="L13" s="330"/>
      <c r="M13" s="285"/>
      <c r="N13" s="331">
        <f>IFERROR(HLOOKUP($C$4,'基础数据3-2021年预算'!$C$3:$O$143,ROW()-2,0)/10000,0)</f>
        <v>0</v>
      </c>
      <c r="O13" s="325" t="str">
        <f t="shared" si="3"/>
        <v/>
      </c>
      <c r="P13" s="13">
        <f>IFERROR(HLOOKUP("累计",'基础数据3-2021年预算'!$C$3:$O$143,ROW()-2,0)/10000,0)</f>
        <v>0</v>
      </c>
      <c r="Q13" s="340" t="str">
        <f t="shared" si="4"/>
        <v/>
      </c>
    </row>
    <row r="14" s="248" customFormat="1" ht="18" customHeight="1" outlineLevel="1" spans="2:17">
      <c r="B14" s="126" t="s">
        <v>26</v>
      </c>
      <c r="C14" s="13">
        <f>IFERROR(HLOOKUP($C$4,'基础数据1-2021年损益'!$C$3:$O$143,ROW()-2,0)/10000,0)</f>
        <v>0</v>
      </c>
      <c r="D14" s="13">
        <f>IFERROR(IF($C$4=1,HLOOKUP($D$4,'基础数据2-2020年损益'!$C$3:$O$143,ROW()-2,0)/10000,HLOOKUP(($C$4-1),'基础数据1-2021年损益'!$C$3:$O$143,ROW()-2,0)/10000),0)</f>
        <v>0</v>
      </c>
      <c r="E14" s="13">
        <f>IFERROR(HLOOKUP("累计",'基础数据1-2021年损益'!$C$3:$O$143,ROW()-2,0)/10000,0)</f>
        <v>0</v>
      </c>
      <c r="F14" s="13">
        <f ca="1">IFERROR(SUM(OFFSET('基础数据2-2020年损益'!C13,0,0,1,$C$4))/10000,0)</f>
        <v>0</v>
      </c>
      <c r="G14" s="309">
        <f ca="1" t="shared" si="5"/>
        <v>0</v>
      </c>
      <c r="H14" s="310">
        <f ca="1" t="shared" si="0"/>
        <v>0</v>
      </c>
      <c r="I14" s="324">
        <f t="shared" si="1"/>
        <v>0</v>
      </c>
      <c r="J14" s="325">
        <f t="shared" si="2"/>
        <v>0</v>
      </c>
      <c r="K14" s="326">
        <v>11</v>
      </c>
      <c r="L14" s="330"/>
      <c r="M14" s="285"/>
      <c r="N14" s="331">
        <f>IFERROR(HLOOKUP($C$4,'基础数据3-2021年预算'!$C$3:$O$143,ROW()-2,0)/10000,0)</f>
        <v>0</v>
      </c>
      <c r="O14" s="325" t="str">
        <f t="shared" si="3"/>
        <v/>
      </c>
      <c r="P14" s="13">
        <f>IFERROR(HLOOKUP("累计",'基础数据3-2021年预算'!$C$3:$O$143,ROW()-2,0)/10000,0)</f>
        <v>0</v>
      </c>
      <c r="Q14" s="340" t="str">
        <f t="shared" si="4"/>
        <v/>
      </c>
    </row>
    <row r="15" s="248" customFormat="1" ht="18" customHeight="1" outlineLevel="1" spans="2:17">
      <c r="B15" s="126" t="s">
        <v>27</v>
      </c>
      <c r="C15" s="13">
        <f>IFERROR(HLOOKUP($C$4,'基础数据1-2021年损益'!$C$3:$O$143,ROW()-2,0)/10000,0)</f>
        <v>0</v>
      </c>
      <c r="D15" s="13">
        <f>IFERROR(IF($C$4=1,HLOOKUP($D$4,'基础数据2-2020年损益'!$C$3:$O$143,ROW()-2,0)/10000,HLOOKUP(($C$4-1),'基础数据1-2021年损益'!$C$3:$O$143,ROW()-2,0)/10000),0)</f>
        <v>0</v>
      </c>
      <c r="E15" s="13">
        <f>IFERROR(HLOOKUP("累计",'基础数据1-2021年损益'!$C$3:$O$143,ROW()-2,0)/10000,0)</f>
        <v>0</v>
      </c>
      <c r="F15" s="13">
        <f ca="1">IFERROR(SUM(OFFSET('基础数据2-2020年损益'!C14,0,0,1,$C$4))/10000,0)</f>
        <v>0</v>
      </c>
      <c r="G15" s="309">
        <f ca="1" t="shared" si="5"/>
        <v>0</v>
      </c>
      <c r="H15" s="310">
        <f ca="1" t="shared" si="0"/>
        <v>0</v>
      </c>
      <c r="I15" s="324">
        <f t="shared" si="1"/>
        <v>0</v>
      </c>
      <c r="J15" s="325">
        <f t="shared" si="2"/>
        <v>0</v>
      </c>
      <c r="K15" s="326">
        <v>12</v>
      </c>
      <c r="L15" s="330"/>
      <c r="M15" s="285"/>
      <c r="N15" s="331">
        <f>IFERROR(HLOOKUP($C$4,'基础数据3-2021年预算'!$C$3:$O$143,ROW()-2,0)/10000,0)</f>
        <v>0</v>
      </c>
      <c r="O15" s="325" t="str">
        <f t="shared" si="3"/>
        <v/>
      </c>
      <c r="P15" s="13">
        <f>IFERROR(HLOOKUP("累计",'基础数据3-2021年预算'!$C$3:$O$143,ROW()-2,0)/10000,0)</f>
        <v>0</v>
      </c>
      <c r="Q15" s="340" t="str">
        <f t="shared" si="4"/>
        <v/>
      </c>
    </row>
    <row r="16" s="248" customFormat="1" ht="18" customHeight="1" outlineLevel="1" spans="2:17">
      <c r="B16" s="126" t="s">
        <v>28</v>
      </c>
      <c r="C16" s="13">
        <f>IFERROR(HLOOKUP($C$4,'基础数据1-2021年损益'!$C$3:$O$143,ROW()-2,0)/10000,0)</f>
        <v>0</v>
      </c>
      <c r="D16" s="13">
        <f>IFERROR(IF($C$4=1,HLOOKUP($D$4,'基础数据2-2020年损益'!$C$3:$O$143,ROW()-2,0)/10000,HLOOKUP(($C$4-1),'基础数据1-2021年损益'!$C$3:$O$143,ROW()-2,0)/10000),0)</f>
        <v>0</v>
      </c>
      <c r="E16" s="13">
        <f>IFERROR(HLOOKUP("累计",'基础数据1-2021年损益'!$C$3:$O$143,ROW()-2,0)/10000,0)</f>
        <v>0</v>
      </c>
      <c r="F16" s="13">
        <f ca="1">IFERROR(SUM(OFFSET('基础数据2-2020年损益'!C15,0,0,1,$C$4))/10000,0)</f>
        <v>0</v>
      </c>
      <c r="G16" s="309">
        <f ca="1" t="shared" si="5"/>
        <v>0</v>
      </c>
      <c r="H16" s="310">
        <f ca="1" t="shared" si="0"/>
        <v>0</v>
      </c>
      <c r="I16" s="324">
        <f t="shared" si="1"/>
        <v>0</v>
      </c>
      <c r="J16" s="325">
        <f t="shared" si="2"/>
        <v>0</v>
      </c>
      <c r="K16" s="326"/>
      <c r="L16" s="330"/>
      <c r="M16" s="285"/>
      <c r="N16" s="331">
        <f>IFERROR(HLOOKUP($C$4,'基础数据3-2021年预算'!$C$3:$O$143,ROW()-2,0)/10000,0)</f>
        <v>0</v>
      </c>
      <c r="O16" s="325" t="str">
        <f t="shared" si="3"/>
        <v/>
      </c>
      <c r="P16" s="13">
        <f>IFERROR(HLOOKUP("累计",'基础数据3-2021年预算'!$C$3:$O$143,ROW()-2,0)/10000,0)</f>
        <v>0</v>
      </c>
      <c r="Q16" s="340" t="str">
        <f t="shared" si="4"/>
        <v/>
      </c>
    </row>
    <row r="17" s="248" customFormat="1" ht="18" customHeight="1" outlineLevel="1" spans="2:17">
      <c r="B17" s="126" t="s">
        <v>29</v>
      </c>
      <c r="C17" s="13">
        <f>IFERROR(HLOOKUP($C$4,'基础数据1-2021年损益'!$C$3:$O$143,ROW()-2,0)/10000,0)</f>
        <v>0</v>
      </c>
      <c r="D17" s="13">
        <f>IFERROR(IF($C$4=1,HLOOKUP($D$4,'基础数据2-2020年损益'!$C$3:$O$143,ROW()-2,0)/10000,HLOOKUP(($C$4-1),'基础数据1-2021年损益'!$C$3:$O$143,ROW()-2,0)/10000),0)</f>
        <v>0</v>
      </c>
      <c r="E17" s="13">
        <f>IFERROR(HLOOKUP("累计",'基础数据1-2021年损益'!$C$3:$O$143,ROW()-2,0)/10000,0)</f>
        <v>0</v>
      </c>
      <c r="F17" s="13">
        <f ca="1">IFERROR(SUM(OFFSET('基础数据2-2020年损益'!C16,0,0,1,$C$4))/10000,0)</f>
        <v>0</v>
      </c>
      <c r="G17" s="309">
        <f ca="1" t="shared" si="5"/>
        <v>0</v>
      </c>
      <c r="H17" s="310">
        <f ca="1" t="shared" si="0"/>
        <v>0</v>
      </c>
      <c r="I17" s="324">
        <f t="shared" si="1"/>
        <v>0</v>
      </c>
      <c r="J17" s="325">
        <f t="shared" si="2"/>
        <v>0</v>
      </c>
      <c r="K17" s="326"/>
      <c r="L17" s="330"/>
      <c r="M17" s="285"/>
      <c r="N17" s="331">
        <f>IFERROR(HLOOKUP($C$4,'基础数据3-2021年预算'!$C$3:$O$143,ROW()-2,0)/10000,0)</f>
        <v>0</v>
      </c>
      <c r="O17" s="325" t="str">
        <f t="shared" si="3"/>
        <v/>
      </c>
      <c r="P17" s="13">
        <f>IFERROR(HLOOKUP("累计",'基础数据3-2021年预算'!$C$3:$O$143,ROW()-2,0)/10000,0)</f>
        <v>0</v>
      </c>
      <c r="Q17" s="340" t="str">
        <f t="shared" si="4"/>
        <v/>
      </c>
    </row>
    <row r="18" s="248" customFormat="1" ht="18" customHeight="1" spans="2:17">
      <c r="B18" s="127" t="s">
        <v>30</v>
      </c>
      <c r="C18" s="10">
        <f>IFERROR(HLOOKUP($C$4,'基础数据1-2021年损益'!$C$3:$O$143,ROW()-2,0)/10000,0)</f>
        <v>0</v>
      </c>
      <c r="D18" s="10">
        <f>IFERROR(IF($C$4=1,HLOOKUP($D$4,'基础数据2-2020年损益'!$C$3:$O$143,ROW()-2,0)/10000,HLOOKUP(($C$4-1),'基础数据1-2021年损益'!$C$3:$O$143,ROW()-2,0)/10000),0)</f>
        <v>0</v>
      </c>
      <c r="E18" s="10">
        <f>IFERROR(HLOOKUP("累计",'基础数据1-2021年损益'!$C$3:$O$143,ROW()-2,0)/10000,0)</f>
        <v>0</v>
      </c>
      <c r="F18" s="10">
        <f ca="1">IFERROR(SUM(OFFSET('基础数据2-2020年损益'!C17,0,0,1,$C$4))/10000,0)</f>
        <v>0</v>
      </c>
      <c r="G18" s="309">
        <f ca="1" t="shared" si="5"/>
        <v>0</v>
      </c>
      <c r="H18" s="310">
        <f ca="1" t="shared" si="0"/>
        <v>0</v>
      </c>
      <c r="I18" s="324">
        <f t="shared" si="1"/>
        <v>0</v>
      </c>
      <c r="J18" s="325">
        <f t="shared" si="2"/>
        <v>0</v>
      </c>
      <c r="K18" s="326"/>
      <c r="L18" s="329" t="s">
        <v>18</v>
      </c>
      <c r="M18" s="285"/>
      <c r="N18" s="328">
        <f>IFERROR(HLOOKUP($C$4,'基础数据3-2021年预算'!$C$3:$O$143,ROW()-2,0)/10000,0)</f>
        <v>0</v>
      </c>
      <c r="O18" s="325" t="str">
        <f t="shared" si="3"/>
        <v/>
      </c>
      <c r="P18" s="10">
        <f>IFERROR(HLOOKUP("累计",'基础数据3-2021年预算'!$C$3:$O$143,ROW()-2,0)/10000,0)</f>
        <v>0</v>
      </c>
      <c r="Q18" s="340" t="str">
        <f t="shared" si="4"/>
        <v/>
      </c>
    </row>
    <row r="19" s="248" customFormat="1" ht="18" customHeight="1" outlineLevel="1" spans="2:17">
      <c r="B19" s="126" t="s">
        <v>31</v>
      </c>
      <c r="C19" s="13">
        <f>IFERROR(HLOOKUP($C$4,'基础数据1-2021年损益'!$C$3:$O$143,ROW()-2,0)/10000,0)</f>
        <v>0</v>
      </c>
      <c r="D19" s="13">
        <f>IFERROR(IF($C$4=1,HLOOKUP($D$4,'基础数据2-2020年损益'!$C$3:$O$143,ROW()-2,0)/10000,HLOOKUP(($C$4-1),'基础数据1-2021年损益'!$C$3:$O$143,ROW()-2,0)/10000),0)</f>
        <v>0</v>
      </c>
      <c r="E19" s="13">
        <f>IFERROR(HLOOKUP("累计",'基础数据1-2021年损益'!$C$3:$O$143,ROW()-2,0)/10000,0)</f>
        <v>0</v>
      </c>
      <c r="F19" s="13">
        <f ca="1">IFERROR(SUM(OFFSET('基础数据2-2020年损益'!C18,0,0,1,$C$4))/10000,0)</f>
        <v>0</v>
      </c>
      <c r="G19" s="309">
        <f ca="1" t="shared" si="5"/>
        <v>0</v>
      </c>
      <c r="H19" s="310">
        <f ca="1" t="shared" si="0"/>
        <v>0</v>
      </c>
      <c r="I19" s="324">
        <f t="shared" si="1"/>
        <v>0</v>
      </c>
      <c r="J19" s="325">
        <f t="shared" si="2"/>
        <v>0</v>
      </c>
      <c r="K19" s="326"/>
      <c r="L19" s="330"/>
      <c r="M19" s="285"/>
      <c r="N19" s="331">
        <f>IFERROR(HLOOKUP($C$4,'基础数据3-2021年预算'!$C$3:$O$143,ROW()-2,0)/10000,0)</f>
        <v>0</v>
      </c>
      <c r="O19" s="325" t="str">
        <f t="shared" si="3"/>
        <v/>
      </c>
      <c r="P19" s="13">
        <f>IFERROR(HLOOKUP("累计",'基础数据3-2021年预算'!$C$3:$O$143,ROW()-2,0)/10000,0)</f>
        <v>0</v>
      </c>
      <c r="Q19" s="340" t="str">
        <f t="shared" si="4"/>
        <v/>
      </c>
    </row>
    <row r="20" s="248" customFormat="1" ht="18" customHeight="1" outlineLevel="1" spans="2:17">
      <c r="B20" s="126" t="s">
        <v>32</v>
      </c>
      <c r="C20" s="13">
        <f>IFERROR(HLOOKUP($C$4,'基础数据1-2021年损益'!$C$3:$O$143,ROW()-2,0)/10000,0)</f>
        <v>0</v>
      </c>
      <c r="D20" s="13">
        <f>IFERROR(IF($C$4=1,HLOOKUP($D$4,'基础数据2-2020年损益'!$C$3:$O$143,ROW()-2,0)/10000,HLOOKUP(($C$4-1),'基础数据1-2021年损益'!$C$3:$O$143,ROW()-2,0)/10000),0)</f>
        <v>0</v>
      </c>
      <c r="E20" s="13">
        <f>IFERROR(HLOOKUP("累计",'基础数据1-2021年损益'!$C$3:$O$143,ROW()-2,0)/10000,0)</f>
        <v>0</v>
      </c>
      <c r="F20" s="13">
        <f ca="1">IFERROR(SUM(OFFSET('基础数据2-2020年损益'!C19,0,0,1,$C$4))/10000,0)</f>
        <v>0</v>
      </c>
      <c r="G20" s="309">
        <f ca="1" t="shared" si="5"/>
        <v>0</v>
      </c>
      <c r="H20" s="310">
        <f ca="1" t="shared" si="0"/>
        <v>0</v>
      </c>
      <c r="I20" s="324">
        <f t="shared" si="1"/>
        <v>0</v>
      </c>
      <c r="J20" s="325">
        <f t="shared" si="2"/>
        <v>0</v>
      </c>
      <c r="K20" s="326"/>
      <c r="L20" s="330"/>
      <c r="M20" s="285"/>
      <c r="N20" s="331">
        <f>IFERROR(HLOOKUP($C$4,'基础数据3-2021年预算'!$C$3:$O$143,ROW()-2,0)/10000,0)</f>
        <v>0</v>
      </c>
      <c r="O20" s="325" t="str">
        <f t="shared" si="3"/>
        <v/>
      </c>
      <c r="P20" s="13">
        <f>IFERROR(HLOOKUP("累计",'基础数据3-2021年预算'!$C$3:$O$143,ROW()-2,0)/10000,0)</f>
        <v>0</v>
      </c>
      <c r="Q20" s="340" t="str">
        <f t="shared" si="4"/>
        <v/>
      </c>
    </row>
    <row r="21" s="248" customFormat="1" ht="18" customHeight="1" outlineLevel="1" spans="2:17">
      <c r="B21" s="126" t="s">
        <v>33</v>
      </c>
      <c r="C21" s="13">
        <f>IFERROR(HLOOKUP($C$4,'基础数据1-2021年损益'!$C$3:$O$143,ROW()-2,0)/10000,0)</f>
        <v>0</v>
      </c>
      <c r="D21" s="13">
        <f>IFERROR(IF($C$4=1,HLOOKUP($D$4,'基础数据2-2020年损益'!$C$3:$O$143,ROW()-2,0)/10000,HLOOKUP(($C$4-1),'基础数据1-2021年损益'!$C$3:$O$143,ROW()-2,0)/10000),0)</f>
        <v>0</v>
      </c>
      <c r="E21" s="13">
        <f>IFERROR(HLOOKUP("累计",'基础数据1-2021年损益'!$C$3:$O$143,ROW()-2,0)/10000,0)</f>
        <v>0</v>
      </c>
      <c r="F21" s="13">
        <f ca="1">IFERROR(SUM(OFFSET('基础数据2-2020年损益'!C20,0,0,1,$C$4))/10000,0)</f>
        <v>0</v>
      </c>
      <c r="G21" s="309">
        <f ca="1" t="shared" si="5"/>
        <v>0</v>
      </c>
      <c r="H21" s="310">
        <f ca="1" t="shared" si="0"/>
        <v>0</v>
      </c>
      <c r="I21" s="324">
        <f t="shared" si="1"/>
        <v>0</v>
      </c>
      <c r="J21" s="325">
        <f t="shared" si="2"/>
        <v>0</v>
      </c>
      <c r="K21" s="326"/>
      <c r="L21" s="330"/>
      <c r="M21" s="285"/>
      <c r="N21" s="331">
        <f>IFERROR(HLOOKUP($C$4,'基础数据3-2021年预算'!$C$3:$O$143,ROW()-2,0)/10000,0)</f>
        <v>0</v>
      </c>
      <c r="O21" s="325" t="str">
        <f t="shared" si="3"/>
        <v/>
      </c>
      <c r="P21" s="13">
        <f>IFERROR(HLOOKUP("累计",'基础数据3-2021年预算'!$C$3:$O$143,ROW()-2,0)/10000,0)</f>
        <v>0</v>
      </c>
      <c r="Q21" s="340" t="str">
        <f t="shared" si="4"/>
        <v/>
      </c>
    </row>
    <row r="22" s="248" customFormat="1" ht="18" customHeight="1" spans="2:17">
      <c r="B22" s="127" t="s">
        <v>34</v>
      </c>
      <c r="C22" s="10">
        <f>IFERROR(HLOOKUP($C$4,'基础数据1-2021年损益'!$C$3:$O$143,ROW()-2,0)/10000,0)</f>
        <v>0</v>
      </c>
      <c r="D22" s="10">
        <f>IFERROR(IF($C$4=1,HLOOKUP($D$4,'基础数据2-2020年损益'!$C$3:$O$143,ROW()-2,0)/10000,HLOOKUP(($C$4-1),'基础数据1-2021年损益'!$C$3:$O$143,ROW()-2,0)/10000),0)</f>
        <v>0</v>
      </c>
      <c r="E22" s="10">
        <f>IFERROR(HLOOKUP("累计",'基础数据1-2021年损益'!$C$3:$O$143,ROW()-2,0)/10000,0)</f>
        <v>0</v>
      </c>
      <c r="F22" s="10">
        <f ca="1">IFERROR(SUM(OFFSET('基础数据2-2020年损益'!C21,0,0,1,$C$4))/10000,0)</f>
        <v>0</v>
      </c>
      <c r="G22" s="309">
        <f ca="1" t="shared" si="5"/>
        <v>0</v>
      </c>
      <c r="H22" s="310">
        <f ca="1" t="shared" si="0"/>
        <v>0</v>
      </c>
      <c r="I22" s="324">
        <f t="shared" si="1"/>
        <v>0</v>
      </c>
      <c r="J22" s="325">
        <f t="shared" si="2"/>
        <v>0</v>
      </c>
      <c r="K22" s="326"/>
      <c r="L22" s="329" t="s">
        <v>18</v>
      </c>
      <c r="M22" s="285"/>
      <c r="N22" s="328">
        <f>IFERROR(HLOOKUP($C$4,'基础数据3-2021年预算'!$C$3:$O$143,ROW()-2,0)/10000,0)</f>
        <v>0</v>
      </c>
      <c r="O22" s="325" t="str">
        <f t="shared" si="3"/>
        <v/>
      </c>
      <c r="P22" s="10">
        <f>IFERROR(HLOOKUP("累计",'基础数据3-2021年预算'!$C$3:$O$143,ROW()-2,0)/10000,0)</f>
        <v>0</v>
      </c>
      <c r="Q22" s="340" t="str">
        <f t="shared" si="4"/>
        <v/>
      </c>
    </row>
    <row r="23" s="248" customFormat="1" ht="18" customHeight="1" outlineLevel="1" spans="2:17">
      <c r="B23" s="126" t="s">
        <v>35</v>
      </c>
      <c r="C23" s="13">
        <f>IFERROR(HLOOKUP($C$4,'基础数据1-2021年损益'!$C$3:$O$143,ROW()-2,0)/10000,0)</f>
        <v>0</v>
      </c>
      <c r="D23" s="13">
        <f>IFERROR(IF($C$4=1,HLOOKUP($D$4,'基础数据2-2020年损益'!$C$3:$O$143,ROW()-2,0)/10000,HLOOKUP(($C$4-1),'基础数据1-2021年损益'!$C$3:$O$143,ROW()-2,0)/10000),0)</f>
        <v>0</v>
      </c>
      <c r="E23" s="13">
        <f>IFERROR(HLOOKUP("累计",'基础数据1-2021年损益'!$C$3:$O$143,ROW()-2,0)/10000,0)</f>
        <v>0</v>
      </c>
      <c r="F23" s="13">
        <f ca="1">IFERROR(SUM(OFFSET('基础数据2-2020年损益'!C22,0,0,1,$C$4))/10000,0)</f>
        <v>0</v>
      </c>
      <c r="G23" s="309">
        <f ca="1" t="shared" si="5"/>
        <v>0</v>
      </c>
      <c r="H23" s="310">
        <f ca="1" t="shared" si="0"/>
        <v>0</v>
      </c>
      <c r="I23" s="324">
        <f t="shared" si="1"/>
        <v>0</v>
      </c>
      <c r="J23" s="325">
        <f t="shared" si="2"/>
        <v>0</v>
      </c>
      <c r="K23" s="326"/>
      <c r="L23" s="330"/>
      <c r="M23" s="285"/>
      <c r="N23" s="331">
        <f>IFERROR(HLOOKUP($C$4,'基础数据3-2021年预算'!$C$3:$O$143,ROW()-2,0)/10000,0)</f>
        <v>0</v>
      </c>
      <c r="O23" s="325" t="str">
        <f t="shared" si="3"/>
        <v/>
      </c>
      <c r="P23" s="13">
        <f>IFERROR(HLOOKUP("累计",'基础数据3-2021年预算'!$C$3:$O$143,ROW()-2,0)/10000,0)</f>
        <v>0</v>
      </c>
      <c r="Q23" s="340" t="str">
        <f t="shared" si="4"/>
        <v/>
      </c>
    </row>
    <row r="24" s="248" customFormat="1" ht="18" customHeight="1" outlineLevel="1" spans="2:17">
      <c r="B24" s="126" t="s">
        <v>36</v>
      </c>
      <c r="C24" s="13">
        <f>IFERROR(HLOOKUP($C$4,'基础数据1-2021年损益'!$C$3:$O$143,ROW()-2,0)/10000,0)</f>
        <v>0</v>
      </c>
      <c r="D24" s="13">
        <f>IFERROR(IF($C$4=1,HLOOKUP($D$4,'基础数据2-2020年损益'!$C$3:$O$143,ROW()-2,0)/10000,HLOOKUP(($C$4-1),'基础数据1-2021年损益'!$C$3:$O$143,ROW()-2,0)/10000),0)</f>
        <v>0</v>
      </c>
      <c r="E24" s="13">
        <f>IFERROR(HLOOKUP("累计",'基础数据1-2021年损益'!$C$3:$O$143,ROW()-2,0)/10000,0)</f>
        <v>0</v>
      </c>
      <c r="F24" s="13">
        <f ca="1">IFERROR(SUM(OFFSET('基础数据2-2020年损益'!C23,0,0,1,$C$4))/10000,0)</f>
        <v>0</v>
      </c>
      <c r="G24" s="309">
        <f ca="1" t="shared" si="5"/>
        <v>0</v>
      </c>
      <c r="H24" s="310">
        <f ca="1" t="shared" si="0"/>
        <v>0</v>
      </c>
      <c r="I24" s="324">
        <f t="shared" si="1"/>
        <v>0</v>
      </c>
      <c r="J24" s="325">
        <f t="shared" si="2"/>
        <v>0</v>
      </c>
      <c r="K24" s="326"/>
      <c r="L24" s="330"/>
      <c r="M24" s="285"/>
      <c r="N24" s="331">
        <f>IFERROR(HLOOKUP($C$4,'基础数据3-2021年预算'!$C$3:$O$143,ROW()-2,0)/10000,0)</f>
        <v>0</v>
      </c>
      <c r="O24" s="325" t="str">
        <f t="shared" si="3"/>
        <v/>
      </c>
      <c r="P24" s="13">
        <f>IFERROR(HLOOKUP("累计",'基础数据3-2021年预算'!$C$3:$O$143,ROW()-2,0)/10000,0)</f>
        <v>0</v>
      </c>
      <c r="Q24" s="340" t="str">
        <f t="shared" si="4"/>
        <v/>
      </c>
    </row>
    <row r="25" s="248" customFormat="1" ht="18" customHeight="1" outlineLevel="1" spans="2:17">
      <c r="B25" s="126" t="s">
        <v>37</v>
      </c>
      <c r="C25" s="13">
        <f>IFERROR(HLOOKUP($C$4,'基础数据1-2021年损益'!$C$3:$O$143,ROW()-2,0)/10000,0)</f>
        <v>0</v>
      </c>
      <c r="D25" s="13">
        <f>IFERROR(IF($C$4=1,HLOOKUP($D$4,'基础数据2-2020年损益'!$C$3:$O$143,ROW()-2,0)/10000,HLOOKUP(($C$4-1),'基础数据1-2021年损益'!$C$3:$O$143,ROW()-2,0)/10000),0)</f>
        <v>0</v>
      </c>
      <c r="E25" s="13">
        <f>IFERROR(HLOOKUP("累计",'基础数据1-2021年损益'!$C$3:$O$143,ROW()-2,0)/10000,0)</f>
        <v>0</v>
      </c>
      <c r="F25" s="13">
        <f ca="1">IFERROR(SUM(OFFSET('基础数据2-2020年损益'!C24,0,0,1,$C$4))/10000,0)</f>
        <v>0</v>
      </c>
      <c r="G25" s="309">
        <f ca="1" t="shared" si="5"/>
        <v>0</v>
      </c>
      <c r="H25" s="310">
        <f ca="1" t="shared" si="0"/>
        <v>0</v>
      </c>
      <c r="I25" s="324">
        <f t="shared" si="1"/>
        <v>0</v>
      </c>
      <c r="J25" s="325">
        <f t="shared" si="2"/>
        <v>0</v>
      </c>
      <c r="K25" s="326"/>
      <c r="L25" s="330"/>
      <c r="M25" s="285"/>
      <c r="N25" s="331">
        <f>IFERROR(HLOOKUP($C$4,'基础数据3-2021年预算'!$C$3:$O$143,ROW()-2,0)/10000,0)</f>
        <v>0</v>
      </c>
      <c r="O25" s="325" t="str">
        <f t="shared" si="3"/>
        <v/>
      </c>
      <c r="P25" s="13">
        <f>IFERROR(HLOOKUP("累计",'基础数据3-2021年预算'!$C$3:$O$143,ROW()-2,0)/10000,0)</f>
        <v>0</v>
      </c>
      <c r="Q25" s="340" t="str">
        <f t="shared" si="4"/>
        <v/>
      </c>
    </row>
    <row r="26" s="248" customFormat="1" ht="18" customHeight="1" outlineLevel="1" spans="2:17">
      <c r="B26" s="126" t="s">
        <v>38</v>
      </c>
      <c r="C26" s="13">
        <f>IFERROR(HLOOKUP($C$4,'基础数据1-2021年损益'!$C$3:$O$143,ROW()-2,0)/10000,0)</f>
        <v>0</v>
      </c>
      <c r="D26" s="13">
        <f>IFERROR(IF($C$4=1,HLOOKUP($D$4,'基础数据2-2020年损益'!$C$3:$O$143,ROW()-2,0)/10000,HLOOKUP(($C$4-1),'基础数据1-2021年损益'!$C$3:$O$143,ROW()-2,0)/10000),0)</f>
        <v>0</v>
      </c>
      <c r="E26" s="13">
        <f>IFERROR(HLOOKUP("累计",'基础数据1-2021年损益'!$C$3:$O$143,ROW()-2,0)/10000,0)</f>
        <v>0</v>
      </c>
      <c r="F26" s="13">
        <f ca="1">IFERROR(SUM(OFFSET('基础数据2-2020年损益'!C25,0,0,1,$C$4))/10000,0)</f>
        <v>0</v>
      </c>
      <c r="G26" s="309">
        <f ca="1" t="shared" si="5"/>
        <v>0</v>
      </c>
      <c r="H26" s="310">
        <f ca="1" t="shared" si="0"/>
        <v>0</v>
      </c>
      <c r="I26" s="324">
        <f t="shared" si="1"/>
        <v>0</v>
      </c>
      <c r="J26" s="325">
        <f t="shared" si="2"/>
        <v>0</v>
      </c>
      <c r="K26" s="326"/>
      <c r="L26" s="330"/>
      <c r="M26" s="285"/>
      <c r="N26" s="331">
        <f>IFERROR(HLOOKUP($C$4,'基础数据3-2021年预算'!$C$3:$O$143,ROW()-2,0)/10000,0)</f>
        <v>0</v>
      </c>
      <c r="O26" s="325" t="str">
        <f t="shared" si="3"/>
        <v/>
      </c>
      <c r="P26" s="13">
        <f>IFERROR(HLOOKUP("累计",'基础数据3-2021年预算'!$C$3:$O$143,ROW()-2,0)/10000,0)</f>
        <v>0</v>
      </c>
      <c r="Q26" s="340" t="str">
        <f t="shared" si="4"/>
        <v/>
      </c>
    </row>
    <row r="27" s="248" customFormat="1" ht="18" customHeight="1" outlineLevel="1" spans="2:17">
      <c r="B27" s="126" t="s">
        <v>39</v>
      </c>
      <c r="C27" s="13">
        <f>IFERROR(HLOOKUP($C$4,'基础数据1-2021年损益'!$C$3:$O$143,ROW()-2,0)/10000,0)</f>
        <v>0</v>
      </c>
      <c r="D27" s="13">
        <f>IFERROR(IF($C$4=1,HLOOKUP($D$4,'基础数据2-2020年损益'!$C$3:$O$143,ROW()-2,0)/10000,HLOOKUP(($C$4-1),'基础数据1-2021年损益'!$C$3:$O$143,ROW()-2,0)/10000),0)</f>
        <v>0</v>
      </c>
      <c r="E27" s="13">
        <f>IFERROR(HLOOKUP("累计",'基础数据1-2021年损益'!$C$3:$O$143,ROW()-2,0)/10000,0)</f>
        <v>0</v>
      </c>
      <c r="F27" s="13">
        <f ca="1">IFERROR(SUM(OFFSET('基础数据2-2020年损益'!C26,0,0,1,$C$4))/10000,0)</f>
        <v>0</v>
      </c>
      <c r="G27" s="309">
        <f ca="1" t="shared" si="5"/>
        <v>0</v>
      </c>
      <c r="H27" s="310">
        <f ca="1" t="shared" si="0"/>
        <v>0</v>
      </c>
      <c r="I27" s="324">
        <f t="shared" si="1"/>
        <v>0</v>
      </c>
      <c r="J27" s="325">
        <f t="shared" si="2"/>
        <v>0</v>
      </c>
      <c r="K27" s="326"/>
      <c r="L27" s="330"/>
      <c r="M27" s="285"/>
      <c r="N27" s="331">
        <f>IFERROR(HLOOKUP($C$4,'基础数据3-2021年预算'!$C$3:$O$143,ROW()-2,0)/10000,0)</f>
        <v>0</v>
      </c>
      <c r="O27" s="325" t="str">
        <f t="shared" si="3"/>
        <v/>
      </c>
      <c r="P27" s="13">
        <f>IFERROR(HLOOKUP("累计",'基础数据3-2021年预算'!$C$3:$O$143,ROW()-2,0)/10000,0)</f>
        <v>0</v>
      </c>
      <c r="Q27" s="340" t="str">
        <f t="shared" si="4"/>
        <v/>
      </c>
    </row>
    <row r="28" s="248" customFormat="1" ht="18" customHeight="1" outlineLevel="1" spans="2:17">
      <c r="B28" s="126" t="s">
        <v>40</v>
      </c>
      <c r="C28" s="13">
        <f>IFERROR(HLOOKUP($C$4,'基础数据1-2021年损益'!$C$3:$O$143,ROW()-2,0)/10000,0)</f>
        <v>0</v>
      </c>
      <c r="D28" s="13">
        <f>IFERROR(IF($C$4=1,HLOOKUP($D$4,'基础数据2-2020年损益'!$C$3:$O$143,ROW()-2,0)/10000,HLOOKUP(($C$4-1),'基础数据1-2021年损益'!$C$3:$O$143,ROW()-2,0)/10000),0)</f>
        <v>0</v>
      </c>
      <c r="E28" s="13">
        <f>IFERROR(HLOOKUP("累计",'基础数据1-2021年损益'!$C$3:$O$143,ROW()-2,0)/10000,0)</f>
        <v>0</v>
      </c>
      <c r="F28" s="13">
        <f ca="1">IFERROR(SUM(OFFSET('基础数据2-2020年损益'!C27,0,0,1,$C$4))/10000,0)</f>
        <v>0</v>
      </c>
      <c r="G28" s="309">
        <f ca="1" t="shared" si="5"/>
        <v>0</v>
      </c>
      <c r="H28" s="310">
        <f ca="1" t="shared" si="0"/>
        <v>0</v>
      </c>
      <c r="I28" s="324">
        <f t="shared" si="1"/>
        <v>0</v>
      </c>
      <c r="J28" s="325">
        <f t="shared" si="2"/>
        <v>0</v>
      </c>
      <c r="K28" s="326"/>
      <c r="L28" s="330"/>
      <c r="M28" s="285"/>
      <c r="N28" s="331">
        <f>IFERROR(HLOOKUP($C$4,'基础数据3-2021年预算'!$C$3:$O$143,ROW()-2,0)/10000,0)</f>
        <v>0</v>
      </c>
      <c r="O28" s="325" t="str">
        <f t="shared" si="3"/>
        <v/>
      </c>
      <c r="P28" s="13">
        <f>IFERROR(HLOOKUP("累计",'基础数据3-2021年预算'!$C$3:$O$143,ROW()-2,0)/10000,0)</f>
        <v>0</v>
      </c>
      <c r="Q28" s="340" t="str">
        <f t="shared" si="4"/>
        <v/>
      </c>
    </row>
    <row r="29" s="248" customFormat="1" ht="18" customHeight="1" outlineLevel="1" spans="2:17">
      <c r="B29" s="126" t="s">
        <v>41</v>
      </c>
      <c r="C29" s="13">
        <f>IFERROR(HLOOKUP($C$4,'基础数据1-2021年损益'!$C$3:$O$143,ROW()-2,0)/10000,0)</f>
        <v>0</v>
      </c>
      <c r="D29" s="13">
        <f>IFERROR(IF($C$4=1,HLOOKUP($D$4,'基础数据2-2020年损益'!$C$3:$O$143,ROW()-2,0)/10000,HLOOKUP(($C$4-1),'基础数据1-2021年损益'!$C$3:$O$143,ROW()-2,0)/10000),0)</f>
        <v>0</v>
      </c>
      <c r="E29" s="13">
        <f>IFERROR(HLOOKUP("累计",'基础数据1-2021年损益'!$C$3:$O$143,ROW()-2,0)/10000,0)</f>
        <v>0</v>
      </c>
      <c r="F29" s="13">
        <f ca="1">IFERROR(SUM(OFFSET('基础数据2-2020年损益'!C28,0,0,1,$C$4))/10000,0)</f>
        <v>0</v>
      </c>
      <c r="G29" s="309">
        <f ca="1" t="shared" si="5"/>
        <v>0</v>
      </c>
      <c r="H29" s="310">
        <f ca="1" t="shared" si="0"/>
        <v>0</v>
      </c>
      <c r="I29" s="324">
        <f t="shared" si="1"/>
        <v>0</v>
      </c>
      <c r="J29" s="325">
        <f t="shared" si="2"/>
        <v>0</v>
      </c>
      <c r="K29" s="326"/>
      <c r="L29" s="330"/>
      <c r="M29" s="285"/>
      <c r="N29" s="331">
        <f>IFERROR(HLOOKUP($C$4,'基础数据3-2021年预算'!$C$3:$O$143,ROW()-2,0)/10000,0)</f>
        <v>0</v>
      </c>
      <c r="O29" s="325" t="str">
        <f t="shared" si="3"/>
        <v/>
      </c>
      <c r="P29" s="13">
        <f>IFERROR(HLOOKUP("累计",'基础数据3-2021年预算'!$C$3:$O$143,ROW()-2,0)/10000,0)</f>
        <v>0</v>
      </c>
      <c r="Q29" s="340" t="str">
        <f t="shared" si="4"/>
        <v/>
      </c>
    </row>
    <row r="30" s="248" customFormat="1" ht="18" customHeight="1" spans="2:17">
      <c r="B30" s="127" t="s">
        <v>42</v>
      </c>
      <c r="C30" s="10">
        <f>IFERROR(HLOOKUP($C$4,'基础数据1-2021年损益'!$C$3:$O$143,ROW()-2,0)/10000,0)</f>
        <v>0</v>
      </c>
      <c r="D30" s="10">
        <f>IFERROR(IF($C$4=1,HLOOKUP($D$4,'基础数据2-2020年损益'!$C$3:$O$143,ROW()-2,0)/10000,HLOOKUP(($C$4-1),'基础数据1-2021年损益'!$C$3:$O$143,ROW()-2,0)/10000),0)</f>
        <v>0</v>
      </c>
      <c r="E30" s="10">
        <f>IFERROR(HLOOKUP("累计",'基础数据1-2021年损益'!$C$3:$O$143,ROW()-2,0)/10000,0)</f>
        <v>0</v>
      </c>
      <c r="F30" s="10">
        <f ca="1">IFERROR(SUM(OFFSET('基础数据2-2020年损益'!C29,0,0,1,$C$4))/10000,0)</f>
        <v>0</v>
      </c>
      <c r="G30" s="309">
        <f ca="1" t="shared" si="5"/>
        <v>0</v>
      </c>
      <c r="H30" s="310">
        <f ca="1" t="shared" si="0"/>
        <v>0</v>
      </c>
      <c r="I30" s="324">
        <f t="shared" si="1"/>
        <v>0</v>
      </c>
      <c r="J30" s="325">
        <f t="shared" si="2"/>
        <v>0</v>
      </c>
      <c r="K30" s="326"/>
      <c r="L30" s="329" t="s">
        <v>18</v>
      </c>
      <c r="M30" s="285"/>
      <c r="N30" s="328">
        <f>IFERROR(HLOOKUP($C$4,'基础数据3-2021年预算'!$C$3:$O$143,ROW()-2,0)/10000,0)</f>
        <v>0</v>
      </c>
      <c r="O30" s="325" t="str">
        <f t="shared" si="3"/>
        <v/>
      </c>
      <c r="P30" s="10">
        <f>IFERROR(HLOOKUP("累计",'基础数据3-2021年预算'!$C$3:$O$143,ROW()-2,0)/10000,0)</f>
        <v>0</v>
      </c>
      <c r="Q30" s="340" t="str">
        <f t="shared" si="4"/>
        <v/>
      </c>
    </row>
    <row r="31" s="248" customFormat="1" ht="18" customHeight="1" spans="2:17">
      <c r="B31" s="127" t="s">
        <v>43</v>
      </c>
      <c r="C31" s="10">
        <f>IFERROR(HLOOKUP($C$4,'基础数据1-2021年损益'!$C$3:$O$143,ROW()-2,0)/10000,0)</f>
        <v>0</v>
      </c>
      <c r="D31" s="10">
        <f>IFERROR(IF($C$4=1,HLOOKUP($D$4,'基础数据2-2020年损益'!$C$3:$O$143,ROW()-2,0)/10000,HLOOKUP(($C$4-1),'基础数据1-2021年损益'!$C$3:$O$143,ROW()-2,0)/10000),0)</f>
        <v>0</v>
      </c>
      <c r="E31" s="10">
        <f>IFERROR(HLOOKUP("累计",'基础数据1-2021年损益'!$C$3:$O$143,ROW()-2,0)/10000,0)</f>
        <v>0</v>
      </c>
      <c r="F31" s="10">
        <f ca="1">IFERROR(SUM(OFFSET('基础数据2-2020年损益'!C30,0,0,1,$C$4))/10000,0)</f>
        <v>0</v>
      </c>
      <c r="G31" s="309">
        <f ca="1" t="shared" si="5"/>
        <v>0</v>
      </c>
      <c r="H31" s="310">
        <f ca="1" t="shared" si="0"/>
        <v>0</v>
      </c>
      <c r="I31" s="324">
        <f t="shared" si="1"/>
        <v>0</v>
      </c>
      <c r="J31" s="325">
        <f t="shared" si="2"/>
        <v>0</v>
      </c>
      <c r="K31" s="326"/>
      <c r="L31" s="329" t="s">
        <v>18</v>
      </c>
      <c r="M31" s="285"/>
      <c r="N31" s="328">
        <f>IFERROR(HLOOKUP($C$4,'基础数据3-2021年预算'!$C$3:$O$143,ROW()-2,0)/10000,0)</f>
        <v>0</v>
      </c>
      <c r="O31" s="325" t="str">
        <f t="shared" si="3"/>
        <v/>
      </c>
      <c r="P31" s="10">
        <f>IFERROR(HLOOKUP("累计",'基础数据3-2021年预算'!$C$3:$O$143,ROW()-2,0)/10000,0)</f>
        <v>0</v>
      </c>
      <c r="Q31" s="340" t="str">
        <f t="shared" si="4"/>
        <v/>
      </c>
    </row>
    <row r="32" s="248" customFormat="1" ht="18" customHeight="1" outlineLevel="1" spans="2:17">
      <c r="B32" s="126" t="s">
        <v>44</v>
      </c>
      <c r="C32" s="13">
        <f>IFERROR(HLOOKUP($C$4,'基础数据1-2021年损益'!$C$3:$O$143,ROW()-2,0)/10000,0)</f>
        <v>0</v>
      </c>
      <c r="D32" s="13">
        <f>IFERROR(IF($C$4=1,HLOOKUP($D$4,'基础数据2-2020年损益'!$C$3:$O$143,ROW()-2,0)/10000,HLOOKUP(($C$4-1),'基础数据1-2021年损益'!$C$3:$O$143,ROW()-2,0)/10000),0)</f>
        <v>0</v>
      </c>
      <c r="E32" s="13">
        <f>IFERROR(HLOOKUP("累计",'基础数据1-2021年损益'!$C$3:$O$143,ROW()-2,0)/10000,0)</f>
        <v>0</v>
      </c>
      <c r="F32" s="13">
        <f ca="1">IFERROR(SUM(OFFSET('基础数据2-2020年损益'!C31,0,0,1,$C$4))/10000,0)</f>
        <v>0</v>
      </c>
      <c r="G32" s="309">
        <f ca="1" t="shared" si="5"/>
        <v>0</v>
      </c>
      <c r="H32" s="310">
        <f ca="1" t="shared" si="0"/>
        <v>0</v>
      </c>
      <c r="I32" s="324">
        <f t="shared" si="1"/>
        <v>0</v>
      </c>
      <c r="J32" s="325">
        <f t="shared" si="2"/>
        <v>0</v>
      </c>
      <c r="K32" s="326"/>
      <c r="L32" s="330"/>
      <c r="M32" s="285"/>
      <c r="N32" s="331">
        <f>IFERROR(HLOOKUP($C$4,'基础数据3-2021年预算'!$C$3:$O$143,ROW()-2,0)/10000,0)</f>
        <v>0</v>
      </c>
      <c r="O32" s="325" t="str">
        <f t="shared" si="3"/>
        <v/>
      </c>
      <c r="P32" s="13">
        <f>IFERROR(HLOOKUP("累计",'基础数据3-2021年预算'!$C$3:$O$143,ROW()-2,0)/10000,0)</f>
        <v>0</v>
      </c>
      <c r="Q32" s="340" t="str">
        <f t="shared" si="4"/>
        <v/>
      </c>
    </row>
    <row r="33" s="248" customFormat="1" ht="18" customHeight="1" outlineLevel="1" spans="2:17">
      <c r="B33" s="126" t="s">
        <v>45</v>
      </c>
      <c r="C33" s="13">
        <f>IFERROR(HLOOKUP($C$4,'基础数据1-2021年损益'!$C$3:$O$143,ROW()-2,0)/10000,0)</f>
        <v>0</v>
      </c>
      <c r="D33" s="13">
        <f>IFERROR(IF($C$4=1,HLOOKUP($D$4,'基础数据2-2020年损益'!$C$3:$O$143,ROW()-2,0)/10000,HLOOKUP(($C$4-1),'基础数据1-2021年损益'!$C$3:$O$143,ROW()-2,0)/10000),0)</f>
        <v>0</v>
      </c>
      <c r="E33" s="13">
        <f>IFERROR(HLOOKUP("累计",'基础数据1-2021年损益'!$C$3:$O$143,ROW()-2,0)/10000,0)</f>
        <v>0</v>
      </c>
      <c r="F33" s="13">
        <f ca="1">IFERROR(SUM(OFFSET('基础数据2-2020年损益'!C32,0,0,1,$C$4))/10000,0)</f>
        <v>0</v>
      </c>
      <c r="G33" s="309">
        <f ca="1" t="shared" si="5"/>
        <v>0</v>
      </c>
      <c r="H33" s="310">
        <f ca="1" t="shared" si="0"/>
        <v>0</v>
      </c>
      <c r="I33" s="324">
        <f t="shared" si="1"/>
        <v>0</v>
      </c>
      <c r="J33" s="325">
        <f t="shared" si="2"/>
        <v>0</v>
      </c>
      <c r="K33" s="326"/>
      <c r="L33" s="330"/>
      <c r="M33" s="285"/>
      <c r="N33" s="331">
        <f>IFERROR(HLOOKUP($C$4,'基础数据3-2021年预算'!$C$3:$O$143,ROW()-2,0)/10000,0)</f>
        <v>0</v>
      </c>
      <c r="O33" s="325" t="str">
        <f t="shared" si="3"/>
        <v/>
      </c>
      <c r="P33" s="13">
        <f>IFERROR(HLOOKUP("累计",'基础数据3-2021年预算'!$C$3:$O$143,ROW()-2,0)/10000,0)</f>
        <v>0</v>
      </c>
      <c r="Q33" s="340" t="str">
        <f t="shared" si="4"/>
        <v/>
      </c>
    </row>
    <row r="34" s="248" customFormat="1" ht="18" customHeight="1" spans="2:17">
      <c r="B34" s="127" t="s">
        <v>46</v>
      </c>
      <c r="C34" s="10">
        <f>IFERROR(HLOOKUP($C$4,'基础数据1-2021年损益'!$C$3:$O$143,ROW()-2,0)/10000,0)</f>
        <v>0</v>
      </c>
      <c r="D34" s="10">
        <f>IFERROR(IF($C$4=1,HLOOKUP($D$4,'基础数据2-2020年损益'!$C$3:$O$143,ROW()-2,0)/10000,HLOOKUP(($C$4-1),'基础数据1-2021年损益'!$C$3:$O$143,ROW()-2,0)/10000),0)</f>
        <v>0</v>
      </c>
      <c r="E34" s="10">
        <f>IFERROR(HLOOKUP("累计",'基础数据1-2021年损益'!$C$3:$O$143,ROW()-2,0)/10000,0)</f>
        <v>0</v>
      </c>
      <c r="F34" s="10">
        <f ca="1">IFERROR(SUM(OFFSET('基础数据2-2020年损益'!C33,0,0,1,$C$4))/10000,0)</f>
        <v>0</v>
      </c>
      <c r="G34" s="309">
        <f ca="1" t="shared" si="5"/>
        <v>0</v>
      </c>
      <c r="H34" s="310">
        <f ca="1" t="shared" si="0"/>
        <v>0</v>
      </c>
      <c r="I34" s="324">
        <f t="shared" si="1"/>
        <v>0</v>
      </c>
      <c r="J34" s="325">
        <f t="shared" si="2"/>
        <v>0</v>
      </c>
      <c r="K34" s="326"/>
      <c r="L34" s="329" t="s">
        <v>18</v>
      </c>
      <c r="M34" s="285"/>
      <c r="N34" s="328">
        <f>IFERROR(HLOOKUP($C$4,'基础数据3-2021年预算'!$C$3:$O$143,ROW()-2,0)/10000,0)</f>
        <v>0</v>
      </c>
      <c r="O34" s="325" t="str">
        <f t="shared" si="3"/>
        <v/>
      </c>
      <c r="P34" s="10">
        <f>IFERROR(HLOOKUP("累计",'基础数据3-2021年预算'!$C$3:$O$143,ROW()-2,0)/10000,0)</f>
        <v>0</v>
      </c>
      <c r="Q34" s="340" t="str">
        <f t="shared" si="4"/>
        <v/>
      </c>
    </row>
    <row r="35" s="248" customFormat="1" ht="18" customHeight="1" outlineLevel="1" spans="2:17">
      <c r="B35" s="126" t="s">
        <v>47</v>
      </c>
      <c r="C35" s="13">
        <f>IFERROR(HLOOKUP($C$4,'基础数据1-2021年损益'!$C$3:$O$143,ROW()-2,0)/10000,0)</f>
        <v>0</v>
      </c>
      <c r="D35" s="13">
        <f>IFERROR(IF($C$4=1,HLOOKUP($D$4,'基础数据2-2020年损益'!$C$3:$O$143,ROW()-2,0)/10000,HLOOKUP(($C$4-1),'基础数据1-2021年损益'!$C$3:$O$143,ROW()-2,0)/10000),0)</f>
        <v>0</v>
      </c>
      <c r="E35" s="13">
        <f>IFERROR(HLOOKUP("累计",'基础数据1-2021年损益'!$C$3:$O$143,ROW()-2,0)/10000,0)</f>
        <v>0</v>
      </c>
      <c r="F35" s="13">
        <f ca="1">IFERROR(SUM(OFFSET('基础数据2-2020年损益'!C34,0,0,1,$C$4))/10000,0)</f>
        <v>0</v>
      </c>
      <c r="G35" s="309">
        <f ca="1" t="shared" si="5"/>
        <v>0</v>
      </c>
      <c r="H35" s="310">
        <f ca="1" t="shared" si="0"/>
        <v>0</v>
      </c>
      <c r="I35" s="324">
        <f t="shared" si="1"/>
        <v>0</v>
      </c>
      <c r="J35" s="325">
        <f t="shared" si="2"/>
        <v>0</v>
      </c>
      <c r="K35" s="326"/>
      <c r="L35" s="330"/>
      <c r="M35" s="285"/>
      <c r="N35" s="331">
        <f>IFERROR(HLOOKUP($C$4,'基础数据3-2021年预算'!$C$3:$O$143,ROW()-2,0)/10000,0)</f>
        <v>0</v>
      </c>
      <c r="O35" s="325" t="str">
        <f t="shared" si="3"/>
        <v/>
      </c>
      <c r="P35" s="13">
        <f>IFERROR(HLOOKUP("累计",'基础数据3-2021年预算'!$C$3:$O$143,ROW()-2,0)/10000,0)</f>
        <v>0</v>
      </c>
      <c r="Q35" s="340" t="str">
        <f t="shared" si="4"/>
        <v/>
      </c>
    </row>
    <row r="36" s="248" customFormat="1" ht="18" customHeight="1" spans="2:17">
      <c r="B36" s="127" t="s">
        <v>48</v>
      </c>
      <c r="C36" s="10">
        <f>IFERROR(HLOOKUP($C$4,'基础数据1-2021年损益'!$C$3:$O$143,ROW()-2,0)/10000,0)</f>
        <v>0</v>
      </c>
      <c r="D36" s="10">
        <f>IFERROR(IF($C$4=1,HLOOKUP($D$4,'基础数据2-2020年损益'!$C$3:$O$143,ROW()-2,0)/10000,HLOOKUP(($C$4-1),'基础数据1-2021年损益'!$C$3:$O$143,ROW()-2,0)/10000),0)</f>
        <v>0</v>
      </c>
      <c r="E36" s="10">
        <f>IFERROR(HLOOKUP("累计",'基础数据1-2021年损益'!$C$3:$O$143,ROW()-2,0)/10000,0)</f>
        <v>0</v>
      </c>
      <c r="F36" s="10">
        <f ca="1">IFERROR(SUM(OFFSET('基础数据2-2020年损益'!C35,0,0,1,$C$4))/10000,0)</f>
        <v>0</v>
      </c>
      <c r="G36" s="309">
        <f ca="1" t="shared" si="5"/>
        <v>0</v>
      </c>
      <c r="H36" s="310">
        <f ca="1" t="shared" si="0"/>
        <v>0</v>
      </c>
      <c r="I36" s="324">
        <f t="shared" si="1"/>
        <v>0</v>
      </c>
      <c r="J36" s="325">
        <f t="shared" si="2"/>
        <v>0</v>
      </c>
      <c r="K36" s="326"/>
      <c r="L36" s="329" t="s">
        <v>18</v>
      </c>
      <c r="M36" s="285"/>
      <c r="N36" s="328">
        <f>IFERROR(HLOOKUP($C$4,'基础数据3-2021年预算'!$C$3:$O$143,ROW()-2,0)/10000,0)</f>
        <v>0</v>
      </c>
      <c r="O36" s="325" t="str">
        <f t="shared" si="3"/>
        <v/>
      </c>
      <c r="P36" s="10">
        <f>IFERROR(HLOOKUP("累计",'基础数据3-2021年预算'!$C$3:$O$143,ROW()-2,0)/10000,0)</f>
        <v>0</v>
      </c>
      <c r="Q36" s="340" t="str">
        <f t="shared" si="4"/>
        <v/>
      </c>
    </row>
    <row r="37" s="248" customFormat="1" ht="18" customHeight="1" outlineLevel="1" spans="2:17">
      <c r="B37" s="126" t="s">
        <v>49</v>
      </c>
      <c r="C37" s="13">
        <f>IFERROR(HLOOKUP($C$4,'基础数据1-2021年损益'!$C$3:$O$143,ROW()-2,0)/10000,0)</f>
        <v>0</v>
      </c>
      <c r="D37" s="13">
        <f>IFERROR(IF($C$4=1,HLOOKUP($D$4,'基础数据2-2020年损益'!$C$3:$O$143,ROW()-2,0)/10000,HLOOKUP(($C$4-1),'基础数据1-2021年损益'!$C$3:$O$143,ROW()-2,0)/10000),0)</f>
        <v>0</v>
      </c>
      <c r="E37" s="13">
        <f>IFERROR(HLOOKUP("累计",'基础数据1-2021年损益'!$C$3:$O$143,ROW()-2,0)/10000,0)</f>
        <v>0</v>
      </c>
      <c r="F37" s="13">
        <f ca="1">IFERROR(SUM(OFFSET('基础数据2-2020年损益'!C36,0,0,1,$C$4))/10000,0)</f>
        <v>0</v>
      </c>
      <c r="G37" s="309">
        <f ca="1" t="shared" si="5"/>
        <v>0</v>
      </c>
      <c r="H37" s="310">
        <f ca="1" t="shared" si="0"/>
        <v>0</v>
      </c>
      <c r="I37" s="324">
        <f t="shared" si="1"/>
        <v>0</v>
      </c>
      <c r="J37" s="325">
        <f t="shared" si="2"/>
        <v>0</v>
      </c>
      <c r="K37" s="326"/>
      <c r="L37" s="330"/>
      <c r="M37" s="285"/>
      <c r="N37" s="331">
        <f>IFERROR(HLOOKUP($C$4,'基础数据3-2021年预算'!$C$3:$O$143,ROW()-2,0)/10000,0)</f>
        <v>0</v>
      </c>
      <c r="O37" s="325" t="str">
        <f t="shared" si="3"/>
        <v/>
      </c>
      <c r="P37" s="13">
        <f>IFERROR(HLOOKUP("累计",'基础数据3-2021年预算'!$C$3:$O$143,ROW()-2,0)/10000,0)</f>
        <v>0</v>
      </c>
      <c r="Q37" s="340" t="str">
        <f t="shared" si="4"/>
        <v/>
      </c>
    </row>
    <row r="38" s="248" customFormat="1" ht="18" customHeight="1" outlineLevel="1" spans="2:17">
      <c r="B38" s="126" t="s">
        <v>50</v>
      </c>
      <c r="C38" s="13">
        <f>IFERROR(HLOOKUP($C$4,'基础数据1-2021年损益'!$C$3:$O$143,ROW()-2,0)/10000,0)</f>
        <v>0</v>
      </c>
      <c r="D38" s="13">
        <f>IFERROR(IF($C$4=1,HLOOKUP($D$4,'基础数据2-2020年损益'!$C$3:$O$143,ROW()-2,0)/10000,HLOOKUP(($C$4-1),'基础数据1-2021年损益'!$C$3:$O$143,ROW()-2,0)/10000),0)</f>
        <v>0</v>
      </c>
      <c r="E38" s="13">
        <f>IFERROR(HLOOKUP("累计",'基础数据1-2021年损益'!$C$3:$O$143,ROW()-2,0)/10000,0)</f>
        <v>0</v>
      </c>
      <c r="F38" s="13">
        <f ca="1">IFERROR(SUM(OFFSET('基础数据2-2020年损益'!C37,0,0,1,$C$4))/10000,0)</f>
        <v>0</v>
      </c>
      <c r="G38" s="309">
        <f ca="1" t="shared" si="5"/>
        <v>0</v>
      </c>
      <c r="H38" s="310">
        <f ca="1" t="shared" si="0"/>
        <v>0</v>
      </c>
      <c r="I38" s="324">
        <f t="shared" si="1"/>
        <v>0</v>
      </c>
      <c r="J38" s="325">
        <f t="shared" si="2"/>
        <v>0</v>
      </c>
      <c r="K38" s="326"/>
      <c r="L38" s="330"/>
      <c r="M38" s="285"/>
      <c r="N38" s="331">
        <f>IFERROR(HLOOKUP($C$4,'基础数据3-2021年预算'!$C$3:$O$143,ROW()-2,0)/10000,0)</f>
        <v>0</v>
      </c>
      <c r="O38" s="325" t="str">
        <f t="shared" si="3"/>
        <v/>
      </c>
      <c r="P38" s="13">
        <f>IFERROR(HLOOKUP("累计",'基础数据3-2021年预算'!$C$3:$O$143,ROW()-2,0)/10000,0)</f>
        <v>0</v>
      </c>
      <c r="Q38" s="340" t="str">
        <f t="shared" si="4"/>
        <v/>
      </c>
    </row>
    <row r="39" s="248" customFormat="1" ht="18" customHeight="1" outlineLevel="1" spans="2:17">
      <c r="B39" s="126" t="s">
        <v>51</v>
      </c>
      <c r="C39" s="13">
        <f>IFERROR(HLOOKUP($C$4,'基础数据1-2021年损益'!$C$3:$O$143,ROW()-2,0)/10000,0)</f>
        <v>0</v>
      </c>
      <c r="D39" s="13">
        <f>IFERROR(IF($C$4=1,HLOOKUP($D$4,'基础数据2-2020年损益'!$C$3:$O$143,ROW()-2,0)/10000,HLOOKUP(($C$4-1),'基础数据1-2021年损益'!$C$3:$O$143,ROW()-2,0)/10000),0)</f>
        <v>0</v>
      </c>
      <c r="E39" s="13">
        <f>IFERROR(HLOOKUP("累计",'基础数据1-2021年损益'!$C$3:$O$143,ROW()-2,0)/10000,0)</f>
        <v>0</v>
      </c>
      <c r="F39" s="13">
        <f ca="1">IFERROR(SUM(OFFSET('基础数据2-2020年损益'!C38,0,0,1,$C$4))/10000,0)</f>
        <v>0</v>
      </c>
      <c r="G39" s="309">
        <f ca="1" t="shared" si="5"/>
        <v>0</v>
      </c>
      <c r="H39" s="310">
        <f ca="1" t="shared" si="0"/>
        <v>0</v>
      </c>
      <c r="I39" s="324">
        <f t="shared" si="1"/>
        <v>0</v>
      </c>
      <c r="J39" s="325">
        <f t="shared" si="2"/>
        <v>0</v>
      </c>
      <c r="K39" s="332"/>
      <c r="L39" s="330"/>
      <c r="M39" s="285"/>
      <c r="N39" s="331">
        <f>IFERROR(HLOOKUP($C$4,'基础数据3-2021年预算'!$C$3:$O$143,ROW()-2,0)/10000,0)</f>
        <v>0</v>
      </c>
      <c r="O39" s="325" t="str">
        <f t="shared" si="3"/>
        <v/>
      </c>
      <c r="P39" s="13">
        <f>IFERROR(HLOOKUP("累计",'基础数据3-2021年预算'!$C$3:$O$143,ROW()-2,0)/10000,0)</f>
        <v>0</v>
      </c>
      <c r="Q39" s="340" t="str">
        <f t="shared" si="4"/>
        <v/>
      </c>
    </row>
    <row r="40" s="248" customFormat="1" ht="18" customHeight="1" outlineLevel="1" spans="2:17">
      <c r="B40" s="126" t="s">
        <v>52</v>
      </c>
      <c r="C40" s="13">
        <f>IFERROR(HLOOKUP($C$4,'基础数据1-2021年损益'!$C$3:$O$143,ROW()-2,0)/10000,0)</f>
        <v>0</v>
      </c>
      <c r="D40" s="13">
        <f>IFERROR(IF($C$4=1,HLOOKUP($D$4,'基础数据2-2020年损益'!$C$3:$O$143,ROW()-2,0)/10000,HLOOKUP(($C$4-1),'基础数据1-2021年损益'!$C$3:$O$143,ROW()-2,0)/10000),0)</f>
        <v>0</v>
      </c>
      <c r="E40" s="13">
        <f>IFERROR(HLOOKUP("累计",'基础数据1-2021年损益'!$C$3:$O$143,ROW()-2,0)/10000,0)</f>
        <v>0</v>
      </c>
      <c r="F40" s="13">
        <f ca="1">IFERROR(SUM(OFFSET('基础数据2-2020年损益'!C39,0,0,1,$C$4))/10000,0)</f>
        <v>0</v>
      </c>
      <c r="G40" s="309">
        <f ca="1" t="shared" si="5"/>
        <v>0</v>
      </c>
      <c r="H40" s="310">
        <f ca="1" t="shared" si="0"/>
        <v>0</v>
      </c>
      <c r="I40" s="324">
        <f t="shared" si="1"/>
        <v>0</v>
      </c>
      <c r="J40" s="325">
        <f t="shared" si="2"/>
        <v>0</v>
      </c>
      <c r="K40" s="326"/>
      <c r="L40" s="330"/>
      <c r="M40" s="285"/>
      <c r="N40" s="331">
        <f>IFERROR(HLOOKUP($C$4,'基础数据3-2021年预算'!$C$3:$O$143,ROW()-2,0)/10000,0)</f>
        <v>0</v>
      </c>
      <c r="O40" s="325" t="str">
        <f t="shared" si="3"/>
        <v/>
      </c>
      <c r="P40" s="13">
        <f>IFERROR(HLOOKUP("累计",'基础数据3-2021年预算'!$C$3:$O$143,ROW()-2,0)/10000,0)</f>
        <v>0</v>
      </c>
      <c r="Q40" s="340" t="str">
        <f t="shared" si="4"/>
        <v/>
      </c>
    </row>
    <row r="41" s="248" customFormat="1" ht="18" customHeight="1" outlineLevel="1" spans="2:17">
      <c r="B41" s="126" t="s">
        <v>53</v>
      </c>
      <c r="C41" s="13">
        <f>IFERROR(HLOOKUP($C$4,'基础数据1-2021年损益'!$C$3:$O$143,ROW()-2,0)/10000,0)</f>
        <v>0</v>
      </c>
      <c r="D41" s="13">
        <f>IFERROR(IF($C$4=1,HLOOKUP($D$4,'基础数据2-2020年损益'!$C$3:$O$143,ROW()-2,0)/10000,HLOOKUP(($C$4-1),'基础数据1-2021年损益'!$C$3:$O$143,ROW()-2,0)/10000),0)</f>
        <v>0</v>
      </c>
      <c r="E41" s="13">
        <f>IFERROR(HLOOKUP("累计",'基础数据1-2021年损益'!$C$3:$O$143,ROW()-2,0)/10000,0)</f>
        <v>0</v>
      </c>
      <c r="F41" s="13">
        <f ca="1">IFERROR(SUM(OFFSET('基础数据2-2020年损益'!C40,0,0,1,$C$4))/10000,0)</f>
        <v>0</v>
      </c>
      <c r="G41" s="309">
        <f ca="1" t="shared" si="5"/>
        <v>0</v>
      </c>
      <c r="H41" s="310">
        <f ca="1" t="shared" si="0"/>
        <v>0</v>
      </c>
      <c r="I41" s="324">
        <f t="shared" si="1"/>
        <v>0</v>
      </c>
      <c r="J41" s="325">
        <f t="shared" si="2"/>
        <v>0</v>
      </c>
      <c r="K41" s="326"/>
      <c r="L41" s="330"/>
      <c r="M41" s="285"/>
      <c r="N41" s="331">
        <f>IFERROR(HLOOKUP($C$4,'基础数据3-2021年预算'!$C$3:$O$143,ROW()-2,0)/10000,0)</f>
        <v>0</v>
      </c>
      <c r="O41" s="325" t="str">
        <f t="shared" si="3"/>
        <v/>
      </c>
      <c r="P41" s="13">
        <f>IFERROR(HLOOKUP("累计",'基础数据3-2021年预算'!$C$3:$O$143,ROW()-2,0)/10000,0)</f>
        <v>0</v>
      </c>
      <c r="Q41" s="340" t="str">
        <f t="shared" si="4"/>
        <v/>
      </c>
    </row>
    <row r="42" s="248" customFormat="1" ht="18" customHeight="1" outlineLevel="1" spans="2:17">
      <c r="B42" s="126" t="s">
        <v>54</v>
      </c>
      <c r="C42" s="13">
        <f>IFERROR(HLOOKUP($C$4,'基础数据1-2021年损益'!$C$3:$O$143,ROW()-2,0)/10000,0)</f>
        <v>0</v>
      </c>
      <c r="D42" s="13">
        <f>IFERROR(IF($C$4=1,HLOOKUP($D$4,'基础数据2-2020年损益'!$C$3:$O$143,ROW()-2,0)/10000,HLOOKUP(($C$4-1),'基础数据1-2021年损益'!$C$3:$O$143,ROW()-2,0)/10000),0)</f>
        <v>0</v>
      </c>
      <c r="E42" s="13">
        <f>IFERROR(HLOOKUP("累计",'基础数据1-2021年损益'!$C$3:$O$143,ROW()-2,0)/10000,0)</f>
        <v>0</v>
      </c>
      <c r="F42" s="13">
        <f ca="1">IFERROR(SUM(OFFSET('基础数据2-2020年损益'!C41,0,0,1,$C$4))/10000,0)</f>
        <v>0</v>
      </c>
      <c r="G42" s="309">
        <f ca="1" t="shared" si="5"/>
        <v>0</v>
      </c>
      <c r="H42" s="310">
        <f ca="1" t="shared" si="0"/>
        <v>0</v>
      </c>
      <c r="I42" s="324">
        <f t="shared" si="1"/>
        <v>0</v>
      </c>
      <c r="J42" s="325">
        <f t="shared" si="2"/>
        <v>0</v>
      </c>
      <c r="K42" s="326"/>
      <c r="L42" s="330"/>
      <c r="M42" s="285"/>
      <c r="N42" s="331">
        <f>IFERROR(HLOOKUP($C$4,'基础数据3-2021年预算'!$C$3:$O$143,ROW()-2,0)/10000,0)</f>
        <v>0</v>
      </c>
      <c r="O42" s="325" t="str">
        <f t="shared" si="3"/>
        <v/>
      </c>
      <c r="P42" s="13">
        <f>IFERROR(HLOOKUP("累计",'基础数据3-2021年预算'!$C$3:$O$143,ROW()-2,0)/10000,0)</f>
        <v>0</v>
      </c>
      <c r="Q42" s="340" t="str">
        <f t="shared" si="4"/>
        <v/>
      </c>
    </row>
    <row r="43" s="248" customFormat="1" ht="18" customHeight="1" outlineLevel="1" spans="2:17">
      <c r="B43" s="126" t="s">
        <v>55</v>
      </c>
      <c r="C43" s="13">
        <f>IFERROR(HLOOKUP($C$4,'基础数据1-2021年损益'!$C$3:$O$143,ROW()-2,0)/10000,0)</f>
        <v>0</v>
      </c>
      <c r="D43" s="13">
        <f>IFERROR(IF($C$4=1,HLOOKUP($D$4,'基础数据2-2020年损益'!$C$3:$O$143,ROW()-2,0)/10000,HLOOKUP(($C$4-1),'基础数据1-2021年损益'!$C$3:$O$143,ROW()-2,0)/10000),0)</f>
        <v>0</v>
      </c>
      <c r="E43" s="13">
        <f>IFERROR(HLOOKUP("累计",'基础数据1-2021年损益'!$C$3:$O$143,ROW()-2,0)/10000,0)</f>
        <v>0</v>
      </c>
      <c r="F43" s="13">
        <f ca="1">IFERROR(SUM(OFFSET('基础数据2-2020年损益'!C42,0,0,1,$C$4))/10000,0)</f>
        <v>0</v>
      </c>
      <c r="G43" s="309">
        <f ca="1" t="shared" si="5"/>
        <v>0</v>
      </c>
      <c r="H43" s="310">
        <f ca="1" t="shared" si="0"/>
        <v>0</v>
      </c>
      <c r="I43" s="324">
        <f t="shared" si="1"/>
        <v>0</v>
      </c>
      <c r="J43" s="325">
        <f t="shared" si="2"/>
        <v>0</v>
      </c>
      <c r="K43" s="326"/>
      <c r="L43" s="330"/>
      <c r="M43" s="285"/>
      <c r="N43" s="331">
        <f>IFERROR(HLOOKUP($C$4,'基础数据3-2021年预算'!$C$3:$O$143,ROW()-2,0)/10000,0)</f>
        <v>0</v>
      </c>
      <c r="O43" s="325" t="str">
        <f t="shared" si="3"/>
        <v/>
      </c>
      <c r="P43" s="13">
        <f>IFERROR(HLOOKUP("累计",'基础数据3-2021年预算'!$C$3:$O$143,ROW()-2,0)/10000,0)</f>
        <v>0</v>
      </c>
      <c r="Q43" s="340" t="str">
        <f t="shared" si="4"/>
        <v/>
      </c>
    </row>
    <row r="44" s="248" customFormat="1" ht="18" customHeight="1" outlineLevel="1" spans="2:17">
      <c r="B44" s="126" t="s">
        <v>56</v>
      </c>
      <c r="C44" s="13">
        <f>IFERROR(HLOOKUP($C$4,'基础数据1-2021年损益'!$C$3:$O$143,ROW()-2,0)/10000,0)</f>
        <v>0</v>
      </c>
      <c r="D44" s="13">
        <f>IFERROR(IF($C$4=1,HLOOKUP($D$4,'基础数据2-2020年损益'!$C$3:$O$143,ROW()-2,0)/10000,HLOOKUP(($C$4-1),'基础数据1-2021年损益'!$C$3:$O$143,ROW()-2,0)/10000),0)</f>
        <v>0</v>
      </c>
      <c r="E44" s="13">
        <f>IFERROR(HLOOKUP("累计",'基础数据1-2021年损益'!$C$3:$O$143,ROW()-2,0)/10000,0)</f>
        <v>0</v>
      </c>
      <c r="F44" s="13">
        <f ca="1">IFERROR(SUM(OFFSET('基础数据2-2020年损益'!C43,0,0,1,$C$4))/10000,0)</f>
        <v>0</v>
      </c>
      <c r="G44" s="309">
        <f ca="1" t="shared" si="5"/>
        <v>0</v>
      </c>
      <c r="H44" s="310">
        <f ca="1" t="shared" si="0"/>
        <v>0</v>
      </c>
      <c r="I44" s="324">
        <f t="shared" si="1"/>
        <v>0</v>
      </c>
      <c r="J44" s="325">
        <f t="shared" si="2"/>
        <v>0</v>
      </c>
      <c r="K44" s="326"/>
      <c r="L44" s="330"/>
      <c r="M44" s="285"/>
      <c r="N44" s="331">
        <f>IFERROR(HLOOKUP($C$4,'基础数据3-2021年预算'!$C$3:$O$143,ROW()-2,0)/10000,0)</f>
        <v>0</v>
      </c>
      <c r="O44" s="325" t="str">
        <f t="shared" si="3"/>
        <v/>
      </c>
      <c r="P44" s="13">
        <f>IFERROR(HLOOKUP("累计",'基础数据3-2021年预算'!$C$3:$O$143,ROW()-2,0)/10000,0)</f>
        <v>0</v>
      </c>
      <c r="Q44" s="340" t="str">
        <f t="shared" si="4"/>
        <v/>
      </c>
    </row>
    <row r="45" s="248" customFormat="1" ht="18" customHeight="1" outlineLevel="1" spans="2:17">
      <c r="B45" s="126" t="s">
        <v>57</v>
      </c>
      <c r="C45" s="13">
        <f>IFERROR(HLOOKUP($C$4,'基础数据1-2021年损益'!$C$3:$O$143,ROW()-2,0)/10000,0)</f>
        <v>0</v>
      </c>
      <c r="D45" s="13">
        <f>IFERROR(IF($C$4=1,HLOOKUP($D$4,'基础数据2-2020年损益'!$C$3:$O$143,ROW()-2,0)/10000,HLOOKUP(($C$4-1),'基础数据1-2021年损益'!$C$3:$O$143,ROW()-2,0)/10000),0)</f>
        <v>0</v>
      </c>
      <c r="E45" s="13">
        <f>IFERROR(HLOOKUP("累计",'基础数据1-2021年损益'!$C$3:$O$143,ROW()-2,0)/10000,0)</f>
        <v>0</v>
      </c>
      <c r="F45" s="13">
        <f ca="1">IFERROR(SUM(OFFSET('基础数据2-2020年损益'!C44,0,0,1,$C$4))/10000,0)</f>
        <v>0</v>
      </c>
      <c r="G45" s="309">
        <f ca="1" t="shared" si="5"/>
        <v>0</v>
      </c>
      <c r="H45" s="310">
        <f ca="1" t="shared" si="0"/>
        <v>0</v>
      </c>
      <c r="I45" s="324">
        <f t="shared" si="1"/>
        <v>0</v>
      </c>
      <c r="J45" s="325">
        <f t="shared" si="2"/>
        <v>0</v>
      </c>
      <c r="K45" s="326"/>
      <c r="L45" s="330"/>
      <c r="M45" s="285"/>
      <c r="N45" s="331">
        <f>IFERROR(HLOOKUP($C$4,'基础数据3-2021年预算'!$C$3:$O$143,ROW()-2,0)/10000,0)</f>
        <v>0</v>
      </c>
      <c r="O45" s="325" t="str">
        <f t="shared" si="3"/>
        <v/>
      </c>
      <c r="P45" s="13">
        <f>IFERROR(HLOOKUP("累计",'基础数据3-2021年预算'!$C$3:$O$143,ROW()-2,0)/10000,0)</f>
        <v>0</v>
      </c>
      <c r="Q45" s="340" t="str">
        <f t="shared" si="4"/>
        <v/>
      </c>
    </row>
    <row r="46" s="248" customFormat="1" ht="18" customHeight="1" spans="2:17">
      <c r="B46" s="127" t="s">
        <v>58</v>
      </c>
      <c r="C46" s="10">
        <f>IFERROR(HLOOKUP($C$4,'基础数据1-2021年损益'!$C$3:$O$143,ROW()-2,0)/10000,0)</f>
        <v>0</v>
      </c>
      <c r="D46" s="10">
        <f>IFERROR(IF($C$4=1,HLOOKUP($D$4,'基础数据2-2020年损益'!$C$3:$O$143,ROW()-2,0)/10000,HLOOKUP(($C$4-1),'基础数据1-2021年损益'!$C$3:$O$143,ROW()-2,0)/10000),0)</f>
        <v>0</v>
      </c>
      <c r="E46" s="10">
        <f>IFERROR(HLOOKUP("累计",'基础数据1-2021年损益'!$C$3:$O$143,ROW()-2,0)/10000,0)</f>
        <v>0</v>
      </c>
      <c r="F46" s="10">
        <f ca="1">IFERROR(SUM(OFFSET('基础数据2-2020年损益'!C45,0,0,1,$C$4))/10000,0)</f>
        <v>0</v>
      </c>
      <c r="G46" s="309">
        <f ca="1" t="shared" si="5"/>
        <v>0</v>
      </c>
      <c r="H46" s="310">
        <f ca="1" t="shared" si="0"/>
        <v>0</v>
      </c>
      <c r="I46" s="324">
        <f t="shared" si="1"/>
        <v>0</v>
      </c>
      <c r="J46" s="325">
        <f t="shared" si="2"/>
        <v>0</v>
      </c>
      <c r="K46" s="326"/>
      <c r="L46" s="329" t="s">
        <v>18</v>
      </c>
      <c r="M46" s="285"/>
      <c r="N46" s="328">
        <f>IFERROR(HLOOKUP($C$4,'基础数据3-2021年预算'!$C$3:$O$143,ROW()-2,0)/10000,0)</f>
        <v>0</v>
      </c>
      <c r="O46" s="325" t="str">
        <f t="shared" si="3"/>
        <v/>
      </c>
      <c r="P46" s="10">
        <f>IFERROR(HLOOKUP("累计",'基础数据3-2021年预算'!$C$3:$O$143,ROW()-2,0)/10000,0)</f>
        <v>0</v>
      </c>
      <c r="Q46" s="340" t="str">
        <f t="shared" si="4"/>
        <v/>
      </c>
    </row>
    <row r="47" s="248" customFormat="1" ht="18" customHeight="1" outlineLevel="1" spans="2:17">
      <c r="B47" s="126" t="s">
        <v>59</v>
      </c>
      <c r="C47" s="13">
        <f>IFERROR(HLOOKUP($C$4,'基础数据1-2021年损益'!$C$3:$O$143,ROW()-2,0)/10000,0)</f>
        <v>0</v>
      </c>
      <c r="D47" s="13">
        <f>IFERROR(IF($C$4=1,HLOOKUP($D$4,'基础数据2-2020年损益'!$C$3:$O$143,ROW()-2,0)/10000,HLOOKUP(($C$4-1),'基础数据1-2021年损益'!$C$3:$O$143,ROW()-2,0)/10000),0)</f>
        <v>0</v>
      </c>
      <c r="E47" s="13">
        <f>IFERROR(HLOOKUP("累计",'基础数据1-2021年损益'!$C$3:$O$143,ROW()-2,0)/10000,0)</f>
        <v>0</v>
      </c>
      <c r="F47" s="13">
        <f ca="1">IFERROR(SUM(OFFSET('基础数据2-2020年损益'!C46,0,0,1,$C$4))/10000,0)</f>
        <v>0</v>
      </c>
      <c r="G47" s="309">
        <f ca="1" t="shared" si="5"/>
        <v>0</v>
      </c>
      <c r="H47" s="310">
        <f ca="1" t="shared" si="0"/>
        <v>0</v>
      </c>
      <c r="I47" s="324">
        <f t="shared" si="1"/>
        <v>0</v>
      </c>
      <c r="J47" s="325">
        <f t="shared" si="2"/>
        <v>0</v>
      </c>
      <c r="K47" s="326"/>
      <c r="L47" s="330"/>
      <c r="M47" s="285"/>
      <c r="N47" s="331">
        <f>IFERROR(HLOOKUP($C$4,'基础数据3-2021年预算'!$C$3:$O$143,ROW()-2,0)/10000,0)</f>
        <v>0</v>
      </c>
      <c r="O47" s="325" t="str">
        <f t="shared" si="3"/>
        <v/>
      </c>
      <c r="P47" s="13">
        <f>IFERROR(HLOOKUP("累计",'基础数据3-2021年预算'!$C$3:$O$143,ROW()-2,0)/10000,0)</f>
        <v>0</v>
      </c>
      <c r="Q47" s="340" t="str">
        <f t="shared" si="4"/>
        <v/>
      </c>
    </row>
    <row r="48" s="248" customFormat="1" ht="18" customHeight="1" outlineLevel="1" spans="2:17">
      <c r="B48" s="126" t="s">
        <v>60</v>
      </c>
      <c r="C48" s="13">
        <f>IFERROR(HLOOKUP($C$4,'基础数据1-2021年损益'!$C$3:$O$143,ROW()-2,0)/10000,0)</f>
        <v>0</v>
      </c>
      <c r="D48" s="13">
        <f>IFERROR(IF($C$4=1,HLOOKUP($D$4,'基础数据2-2020年损益'!$C$3:$O$143,ROW()-2,0)/10000,HLOOKUP(($C$4-1),'基础数据1-2021年损益'!$C$3:$O$143,ROW()-2,0)/10000),0)</f>
        <v>0</v>
      </c>
      <c r="E48" s="13">
        <f>IFERROR(HLOOKUP("累计",'基础数据1-2021年损益'!$C$3:$O$143,ROW()-2,0)/10000,0)</f>
        <v>0</v>
      </c>
      <c r="F48" s="13">
        <f ca="1">IFERROR(SUM(OFFSET('基础数据2-2020年损益'!C47,0,0,1,$C$4))/10000,0)</f>
        <v>0</v>
      </c>
      <c r="G48" s="309">
        <f ca="1" t="shared" si="5"/>
        <v>0</v>
      </c>
      <c r="H48" s="310">
        <f ca="1" t="shared" si="0"/>
        <v>0</v>
      </c>
      <c r="I48" s="324">
        <f t="shared" si="1"/>
        <v>0</v>
      </c>
      <c r="J48" s="325">
        <f t="shared" si="2"/>
        <v>0</v>
      </c>
      <c r="K48" s="332"/>
      <c r="L48" s="330"/>
      <c r="M48" s="285"/>
      <c r="N48" s="331">
        <f>IFERROR(HLOOKUP($C$4,'基础数据3-2021年预算'!$C$3:$O$143,ROW()-2,0)/10000,0)</f>
        <v>0</v>
      </c>
      <c r="O48" s="325" t="str">
        <f t="shared" si="3"/>
        <v/>
      </c>
      <c r="P48" s="13">
        <f>IFERROR(HLOOKUP("累计",'基础数据3-2021年预算'!$C$3:$O$143,ROW()-2,0)/10000,0)</f>
        <v>0</v>
      </c>
      <c r="Q48" s="340" t="str">
        <f t="shared" si="4"/>
        <v/>
      </c>
    </row>
    <row r="49" s="285" customFormat="1" ht="18" customHeight="1" outlineLevel="1" spans="2:17">
      <c r="B49" s="126" t="s">
        <v>61</v>
      </c>
      <c r="C49" s="13">
        <f>IFERROR(HLOOKUP($C$4,'基础数据1-2021年损益'!$C$3:$O$143,ROW()-2,0)/10000,0)</f>
        <v>0</v>
      </c>
      <c r="D49" s="13">
        <f>IFERROR(IF($C$4=1,HLOOKUP($D$4,'基础数据2-2020年损益'!$C$3:$O$143,ROW()-2,0)/10000,HLOOKUP(($C$4-1),'基础数据1-2021年损益'!$C$3:$O$143,ROW()-2,0)/10000),0)</f>
        <v>0</v>
      </c>
      <c r="E49" s="13">
        <f>IFERROR(HLOOKUP("累计",'基础数据1-2021年损益'!$C$3:$O$143,ROW()-2,0)/10000,0)</f>
        <v>0</v>
      </c>
      <c r="F49" s="13">
        <f ca="1">IFERROR(SUM(OFFSET('基础数据2-2020年损益'!C48,0,0,1,$C$4))/10000,0)</f>
        <v>0</v>
      </c>
      <c r="G49" s="309">
        <f ca="1" t="shared" si="5"/>
        <v>0</v>
      </c>
      <c r="H49" s="310">
        <f ca="1" t="shared" si="0"/>
        <v>0</v>
      </c>
      <c r="I49" s="324">
        <f t="shared" si="1"/>
        <v>0</v>
      </c>
      <c r="J49" s="325">
        <f t="shared" si="2"/>
        <v>0</v>
      </c>
      <c r="K49" s="332"/>
      <c r="L49" s="330"/>
      <c r="N49" s="331">
        <f>IFERROR(HLOOKUP($C$4,'基础数据3-2021年预算'!$C$3:$O$143,ROW()-2,0)/10000,0)</f>
        <v>0</v>
      </c>
      <c r="O49" s="325" t="str">
        <f t="shared" si="3"/>
        <v/>
      </c>
      <c r="P49" s="13">
        <f>IFERROR(HLOOKUP("累计",'基础数据3-2021年预算'!$C$3:$O$143,ROW()-2,0)/10000,0)</f>
        <v>0</v>
      </c>
      <c r="Q49" s="340" t="str">
        <f t="shared" si="4"/>
        <v/>
      </c>
    </row>
    <row r="50" s="248" customFormat="1" ht="18" customHeight="1" outlineLevel="1" spans="2:17">
      <c r="B50" s="126" t="s">
        <v>62</v>
      </c>
      <c r="C50" s="13">
        <f>IFERROR(HLOOKUP($C$4,'基础数据1-2021年损益'!$C$3:$O$143,ROW()-2,0)/10000,0)</f>
        <v>0</v>
      </c>
      <c r="D50" s="13">
        <f>IFERROR(IF($C$4=1,HLOOKUP($D$4,'基础数据2-2020年损益'!$C$3:$O$143,ROW()-2,0)/10000,HLOOKUP(($C$4-1),'基础数据1-2021年损益'!$C$3:$O$143,ROW()-2,0)/10000),0)</f>
        <v>0</v>
      </c>
      <c r="E50" s="13">
        <f>IFERROR(HLOOKUP("累计",'基础数据1-2021年损益'!$C$3:$O$143,ROW()-2,0)/10000,0)</f>
        <v>0</v>
      </c>
      <c r="F50" s="13">
        <f ca="1">IFERROR(SUM(OFFSET('基础数据2-2020年损益'!C49,0,0,1,$C$4))/10000,0)</f>
        <v>0</v>
      </c>
      <c r="G50" s="309">
        <f ca="1" t="shared" si="5"/>
        <v>0</v>
      </c>
      <c r="H50" s="310">
        <f ca="1" t="shared" si="0"/>
        <v>0</v>
      </c>
      <c r="I50" s="324">
        <f t="shared" si="1"/>
        <v>0</v>
      </c>
      <c r="J50" s="325">
        <f t="shared" si="2"/>
        <v>0</v>
      </c>
      <c r="K50" s="332"/>
      <c r="L50" s="330"/>
      <c r="M50" s="285"/>
      <c r="N50" s="331">
        <f>IFERROR(HLOOKUP($C$4,'基础数据3-2021年预算'!$C$3:$O$143,ROW()-2,0)/10000,0)</f>
        <v>0</v>
      </c>
      <c r="O50" s="325" t="str">
        <f t="shared" si="3"/>
        <v/>
      </c>
      <c r="P50" s="13">
        <f>IFERROR(HLOOKUP("累计",'基础数据3-2021年预算'!$C$3:$O$143,ROW()-2,0)/10000,0)</f>
        <v>0</v>
      </c>
      <c r="Q50" s="340" t="str">
        <f t="shared" si="4"/>
        <v/>
      </c>
    </row>
    <row r="51" s="248" customFormat="1" ht="18" customHeight="1" outlineLevel="1" spans="2:17">
      <c r="B51" s="126" t="s">
        <v>63</v>
      </c>
      <c r="C51" s="13">
        <f>IFERROR(HLOOKUP($C$4,'基础数据1-2021年损益'!$C$3:$O$143,ROW()-2,0)/10000,0)</f>
        <v>0</v>
      </c>
      <c r="D51" s="13">
        <f>IFERROR(IF($C$4=1,HLOOKUP($D$4,'基础数据2-2020年损益'!$C$3:$O$143,ROW()-2,0)/10000,HLOOKUP(($C$4-1),'基础数据1-2021年损益'!$C$3:$O$143,ROW()-2,0)/10000),0)</f>
        <v>0</v>
      </c>
      <c r="E51" s="13">
        <f>IFERROR(HLOOKUP("累计",'基础数据1-2021年损益'!$C$3:$O$143,ROW()-2,0)/10000,0)</f>
        <v>0</v>
      </c>
      <c r="F51" s="13">
        <f ca="1">IFERROR(SUM(OFFSET('基础数据2-2020年损益'!C50,0,0,1,$C$4))/10000,0)</f>
        <v>0</v>
      </c>
      <c r="G51" s="309">
        <f ca="1" t="shared" si="5"/>
        <v>0</v>
      </c>
      <c r="H51" s="310">
        <f ca="1" t="shared" si="0"/>
        <v>0</v>
      </c>
      <c r="I51" s="324">
        <f t="shared" si="1"/>
        <v>0</v>
      </c>
      <c r="J51" s="325">
        <f t="shared" si="2"/>
        <v>0</v>
      </c>
      <c r="K51" s="326"/>
      <c r="L51" s="330"/>
      <c r="M51" s="285"/>
      <c r="N51" s="331">
        <f>IFERROR(HLOOKUP($C$4,'基础数据3-2021年预算'!$C$3:$O$143,ROW()-2,0)/10000,0)</f>
        <v>0</v>
      </c>
      <c r="O51" s="325" t="str">
        <f t="shared" si="3"/>
        <v/>
      </c>
      <c r="P51" s="13">
        <f>IFERROR(HLOOKUP("累计",'基础数据3-2021年预算'!$C$3:$O$143,ROW()-2,0)/10000,0)</f>
        <v>0</v>
      </c>
      <c r="Q51" s="340" t="str">
        <f t="shared" si="4"/>
        <v/>
      </c>
    </row>
    <row r="52" s="248" customFormat="1" ht="18" customHeight="1" spans="2:17">
      <c r="B52" s="127" t="s">
        <v>64</v>
      </c>
      <c r="C52" s="10">
        <f>IFERROR(HLOOKUP($C$4,'基础数据1-2021年损益'!$C$3:$O$143,ROW()-2,0)/10000,0)</f>
        <v>0</v>
      </c>
      <c r="D52" s="10">
        <f>IFERROR(IF($C$4=1,HLOOKUP($D$4,'基础数据2-2020年损益'!$C$3:$O$143,ROW()-2,0)/10000,HLOOKUP(($C$4-1),'基础数据1-2021年损益'!$C$3:$O$143,ROW()-2,0)/10000),0)</f>
        <v>0</v>
      </c>
      <c r="E52" s="10">
        <f>IFERROR(HLOOKUP("累计",'基础数据1-2021年损益'!$C$3:$O$143,ROW()-2,0)/10000,0)</f>
        <v>0</v>
      </c>
      <c r="F52" s="10">
        <f ca="1">IFERROR(SUM(OFFSET('基础数据2-2020年损益'!C51,0,0,1,$C$4))/10000,0)</f>
        <v>0</v>
      </c>
      <c r="G52" s="309">
        <f ca="1" t="shared" si="5"/>
        <v>0</v>
      </c>
      <c r="H52" s="310">
        <f ca="1" t="shared" si="0"/>
        <v>0</v>
      </c>
      <c r="I52" s="324">
        <f t="shared" si="1"/>
        <v>0</v>
      </c>
      <c r="J52" s="325">
        <f t="shared" si="2"/>
        <v>0</v>
      </c>
      <c r="K52" s="326"/>
      <c r="L52" s="329" t="s">
        <v>18</v>
      </c>
      <c r="M52" s="285"/>
      <c r="N52" s="328">
        <f>IFERROR(HLOOKUP($C$4,'基础数据3-2021年预算'!$C$3:$O$143,ROW()-2,0)/10000,0)</f>
        <v>0</v>
      </c>
      <c r="O52" s="325" t="str">
        <f t="shared" si="3"/>
        <v/>
      </c>
      <c r="P52" s="10">
        <f>IFERROR(HLOOKUP("累计",'基础数据3-2021年预算'!$C$3:$O$143,ROW()-2,0)/10000,0)</f>
        <v>0</v>
      </c>
      <c r="Q52" s="340" t="str">
        <f t="shared" si="4"/>
        <v/>
      </c>
    </row>
    <row r="53" s="248" customFormat="1" ht="18" customHeight="1" spans="2:17">
      <c r="B53" s="127" t="s">
        <v>65</v>
      </c>
      <c r="C53" s="10">
        <f>IFERROR(HLOOKUP($C$4,'基础数据1-2021年损益'!$C$3:$O$143,ROW()-2,0)/10000,0)</f>
        <v>0</v>
      </c>
      <c r="D53" s="10">
        <f>IFERROR(IF($C$4=1,HLOOKUP($D$4,'基础数据2-2020年损益'!$C$3:$O$143,ROW()-2,0)/10000,HLOOKUP(($C$4-1),'基础数据1-2021年损益'!$C$3:$O$143,ROW()-2,0)/10000),0)</f>
        <v>0</v>
      </c>
      <c r="E53" s="10">
        <f>IFERROR(HLOOKUP("累计",'基础数据1-2021年损益'!$C$3:$O$143,ROW()-2,0)/10000,0)</f>
        <v>0</v>
      </c>
      <c r="F53" s="10">
        <f ca="1">IFERROR(SUM(OFFSET('基础数据2-2020年损益'!C52,0,0,1,$C$4))/10000,0)</f>
        <v>0</v>
      </c>
      <c r="G53" s="309">
        <f ca="1" t="shared" si="5"/>
        <v>0</v>
      </c>
      <c r="H53" s="310">
        <f ca="1" t="shared" si="0"/>
        <v>0</v>
      </c>
      <c r="I53" s="324">
        <f t="shared" si="1"/>
        <v>0</v>
      </c>
      <c r="J53" s="325">
        <f t="shared" si="2"/>
        <v>0</v>
      </c>
      <c r="K53" s="332"/>
      <c r="L53" s="333" t="s">
        <v>18</v>
      </c>
      <c r="M53" s="285"/>
      <c r="N53" s="328">
        <f>IFERROR(HLOOKUP($C$4,'基础数据3-2021年预算'!$C$3:$O$143,ROW()-2,0)/10000,0)</f>
        <v>0</v>
      </c>
      <c r="O53" s="325" t="str">
        <f t="shared" si="3"/>
        <v/>
      </c>
      <c r="P53" s="10">
        <f>IFERROR(HLOOKUP("累计",'基础数据3-2021年预算'!$C$3:$O$143,ROW()-2,0)/10000,0)</f>
        <v>0</v>
      </c>
      <c r="Q53" s="340" t="str">
        <f t="shared" si="4"/>
        <v/>
      </c>
    </row>
    <row r="54" s="248" customFormat="1" ht="18" customHeight="1" spans="2:17">
      <c r="B54" s="127" t="s">
        <v>66</v>
      </c>
      <c r="C54" s="10">
        <f>IFERROR(HLOOKUP($C$4,'基础数据1-2021年损益'!$C$3:$O$143,ROW()-2,0)/10000,0)</f>
        <v>0</v>
      </c>
      <c r="D54" s="10">
        <f>IFERROR(IF($C$4=1,HLOOKUP($D$4,'基础数据2-2020年损益'!$C$3:$O$143,ROW()-2,0)/10000,HLOOKUP(($C$4-1),'基础数据1-2021年损益'!$C$3:$O$143,ROW()-2,0)/10000),0)</f>
        <v>0</v>
      </c>
      <c r="E54" s="10">
        <f>IFERROR(HLOOKUP("累计",'基础数据1-2021年损益'!$C$3:$O$143,ROW()-2,0)/10000,0)</f>
        <v>0</v>
      </c>
      <c r="F54" s="10">
        <f ca="1">IFERROR(SUM(OFFSET('基础数据2-2020年损益'!C53,0,0,1,$C$4))/10000,0)</f>
        <v>0</v>
      </c>
      <c r="G54" s="309">
        <f ca="1" t="shared" si="5"/>
        <v>0</v>
      </c>
      <c r="H54" s="310">
        <f ca="1" t="shared" si="0"/>
        <v>0</v>
      </c>
      <c r="I54" s="324">
        <f t="shared" si="1"/>
        <v>0</v>
      </c>
      <c r="J54" s="325">
        <f t="shared" si="2"/>
        <v>0</v>
      </c>
      <c r="K54" s="332"/>
      <c r="L54" s="334" t="s">
        <v>18</v>
      </c>
      <c r="M54" s="285"/>
      <c r="N54" s="328">
        <f>IFERROR(HLOOKUP($C$4,'基础数据3-2021年预算'!$C$3:$O$143,ROW()-2,0)/10000,0)</f>
        <v>0</v>
      </c>
      <c r="O54" s="325" t="str">
        <f t="shared" si="3"/>
        <v/>
      </c>
      <c r="P54" s="10">
        <f>IFERROR(HLOOKUP("累计",'基础数据3-2021年预算'!$C$3:$O$143,ROW()-2,0)/10000,0)</f>
        <v>0</v>
      </c>
      <c r="Q54" s="340" t="str">
        <f t="shared" si="4"/>
        <v/>
      </c>
    </row>
    <row r="55" s="248" customFormat="1" ht="18" customHeight="1" spans="2:17">
      <c r="B55" s="127" t="s">
        <v>67</v>
      </c>
      <c r="C55" s="10">
        <f>IFERROR(HLOOKUP($C$4,'基础数据1-2021年损益'!$C$3:$O$143,ROW()-2,0)/10000,0)</f>
        <v>0</v>
      </c>
      <c r="D55" s="10">
        <f>IFERROR(IF($C$4=1,HLOOKUP($D$4,'基础数据2-2020年损益'!$C$3:$O$143,ROW()-2,0)/10000,HLOOKUP(($C$4-1),'基础数据1-2021年损益'!$C$3:$O$143,ROW()-2,0)/10000),0)</f>
        <v>0</v>
      </c>
      <c r="E55" s="10">
        <f>IFERROR(HLOOKUP("累计",'基础数据1-2021年损益'!$C$3:$O$143,ROW()-2,0)/10000,0)</f>
        <v>0</v>
      </c>
      <c r="F55" s="10">
        <f ca="1">IFERROR(SUM(OFFSET('基础数据2-2020年损益'!C54,0,0,1,$C$4))/10000,0)</f>
        <v>0</v>
      </c>
      <c r="G55" s="309">
        <f ca="1" t="shared" si="5"/>
        <v>0</v>
      </c>
      <c r="H55" s="310">
        <f ca="1" t="shared" si="0"/>
        <v>0</v>
      </c>
      <c r="I55" s="324">
        <f t="shared" si="1"/>
        <v>0</v>
      </c>
      <c r="J55" s="325">
        <f t="shared" si="2"/>
        <v>0</v>
      </c>
      <c r="K55" s="332"/>
      <c r="L55" s="334" t="s">
        <v>18</v>
      </c>
      <c r="M55" s="285"/>
      <c r="N55" s="328">
        <f>IFERROR(HLOOKUP($C$4,'基础数据3-2021年预算'!$C$3:$O$143,ROW()-2,0)/10000,0)</f>
        <v>0</v>
      </c>
      <c r="O55" s="325" t="str">
        <f t="shared" si="3"/>
        <v/>
      </c>
      <c r="P55" s="10">
        <f>IFERROR(HLOOKUP("累计",'基础数据3-2021年预算'!$C$3:$O$143,ROW()-2,0)/10000,0)</f>
        <v>0</v>
      </c>
      <c r="Q55" s="340" t="str">
        <f t="shared" si="4"/>
        <v/>
      </c>
    </row>
    <row r="56" s="248" customFormat="1" ht="18" customHeight="1" spans="2:17">
      <c r="B56" s="127" t="s">
        <v>68</v>
      </c>
      <c r="C56" s="10">
        <f>IFERROR(HLOOKUP($C$4,'基础数据1-2021年损益'!$C$3:$O$143,ROW()-2,0)/10000,0)</f>
        <v>0</v>
      </c>
      <c r="D56" s="10">
        <f>IFERROR(IF($C$4=1,HLOOKUP($D$4,'基础数据2-2020年损益'!$C$3:$O$143,ROW()-2,0)/10000,HLOOKUP(($C$4-1),'基础数据1-2021年损益'!$C$3:$O$143,ROW()-2,0)/10000),0)</f>
        <v>0</v>
      </c>
      <c r="E56" s="10">
        <f>IFERROR(HLOOKUP("累计",'基础数据1-2021年损益'!$C$3:$O$143,ROW()-2,0)/10000,0)</f>
        <v>0</v>
      </c>
      <c r="F56" s="10">
        <f ca="1">IFERROR(SUM(OFFSET('基础数据2-2020年损益'!C55,0,0,1,$C$4))/10000,0)</f>
        <v>0</v>
      </c>
      <c r="G56" s="309">
        <f ca="1" t="shared" si="5"/>
        <v>0</v>
      </c>
      <c r="H56" s="310">
        <f ca="1" t="shared" si="0"/>
        <v>0</v>
      </c>
      <c r="I56" s="324">
        <f t="shared" si="1"/>
        <v>0</v>
      </c>
      <c r="J56" s="325">
        <f t="shared" si="2"/>
        <v>0</v>
      </c>
      <c r="K56" s="326"/>
      <c r="L56" s="335" t="s">
        <v>18</v>
      </c>
      <c r="M56" s="285"/>
      <c r="N56" s="328">
        <f>IFERROR(HLOOKUP($C$4,'基础数据3-2021年预算'!$C$3:$O$143,ROW()-2,0)/10000,0)</f>
        <v>0</v>
      </c>
      <c r="O56" s="325" t="str">
        <f t="shared" si="3"/>
        <v/>
      </c>
      <c r="P56" s="10">
        <f>IFERROR(HLOOKUP("累计",'基础数据3-2021年预算'!$C$3:$O$143,ROW()-2,0)/10000,0)</f>
        <v>0</v>
      </c>
      <c r="Q56" s="340" t="str">
        <f t="shared" si="4"/>
        <v/>
      </c>
    </row>
    <row r="57" s="248" customFormat="1" ht="18" customHeight="1" spans="2:17">
      <c r="B57" s="127" t="s">
        <v>69</v>
      </c>
      <c r="C57" s="10">
        <f>IFERROR(HLOOKUP($C$4,'基础数据1-2021年损益'!$C$3:$O$143,ROW()-2,0)/10000,0)</f>
        <v>0</v>
      </c>
      <c r="D57" s="10">
        <f>IFERROR(IF($C$4=1,HLOOKUP($D$4,'基础数据2-2020年损益'!$C$3:$O$143,ROW()-2,0)/10000,HLOOKUP(($C$4-1),'基础数据1-2021年损益'!$C$3:$O$143,ROW()-2,0)/10000),0)</f>
        <v>0</v>
      </c>
      <c r="E57" s="10">
        <f>IFERROR(HLOOKUP("累计",'基础数据1-2021年损益'!$C$3:$O$143,ROW()-2,0)/10000,0)</f>
        <v>0</v>
      </c>
      <c r="F57" s="10">
        <f ca="1">IFERROR(SUM(OFFSET('基础数据2-2020年损益'!C56,0,0,1,$C$4))/10000,0)</f>
        <v>0</v>
      </c>
      <c r="G57" s="309">
        <f ca="1" t="shared" si="5"/>
        <v>0</v>
      </c>
      <c r="H57" s="310">
        <f ca="1" t="shared" si="0"/>
        <v>0</v>
      </c>
      <c r="I57" s="324">
        <f t="shared" si="1"/>
        <v>0</v>
      </c>
      <c r="J57" s="325">
        <f t="shared" si="2"/>
        <v>0</v>
      </c>
      <c r="K57" s="326"/>
      <c r="L57" s="333" t="s">
        <v>18</v>
      </c>
      <c r="M57" s="285"/>
      <c r="N57" s="328">
        <f>IFERROR(HLOOKUP($C$4,'基础数据3-2021年预算'!$C$3:$O$143,ROW()-2,0)/10000,0)</f>
        <v>0</v>
      </c>
      <c r="O57" s="325" t="str">
        <f t="shared" si="3"/>
        <v/>
      </c>
      <c r="P57" s="10">
        <f>IFERROR(HLOOKUP("累计",'基础数据3-2021年预算'!$C$3:$O$143,ROW()-2,0)/10000,0)</f>
        <v>0</v>
      </c>
      <c r="Q57" s="340" t="str">
        <f t="shared" si="4"/>
        <v/>
      </c>
    </row>
    <row r="58" s="248" customFormat="1" ht="18" customHeight="1" spans="2:17">
      <c r="B58" s="127" t="s">
        <v>70</v>
      </c>
      <c r="C58" s="10">
        <f>IFERROR(HLOOKUP($C$4,'基础数据1-2021年损益'!$C$3:$O$143,ROW()-2,0)/10000,0)</f>
        <v>0</v>
      </c>
      <c r="D58" s="10">
        <f>IFERROR(IF($C$4=1,HLOOKUP($D$4,'基础数据2-2020年损益'!$C$3:$O$143,ROW()-2,0)/10000,HLOOKUP(($C$4-1),'基础数据1-2021年损益'!$C$3:$O$143,ROW()-2,0)/10000),0)</f>
        <v>0</v>
      </c>
      <c r="E58" s="10">
        <f>IFERROR(HLOOKUP("累计",'基础数据1-2021年损益'!$C$3:$O$143,ROW()-2,0)/10000,0)</f>
        <v>0</v>
      </c>
      <c r="F58" s="10">
        <f ca="1">IFERROR(SUM(OFFSET('基础数据2-2020年损益'!C57,0,0,1,$C$4))/10000,0)</f>
        <v>0</v>
      </c>
      <c r="G58" s="309">
        <f ca="1" t="shared" si="5"/>
        <v>0</v>
      </c>
      <c r="H58" s="310">
        <f ca="1" t="shared" si="0"/>
        <v>0</v>
      </c>
      <c r="I58" s="324">
        <f t="shared" si="1"/>
        <v>0</v>
      </c>
      <c r="J58" s="325">
        <f t="shared" si="2"/>
        <v>0</v>
      </c>
      <c r="K58" s="326"/>
      <c r="L58" s="334"/>
      <c r="M58" s="285"/>
      <c r="N58" s="328">
        <f>IFERROR(HLOOKUP($C$4,'基础数据3-2021年预算'!$C$3:$O$143,ROW()-2,0)/10000,0)</f>
        <v>0</v>
      </c>
      <c r="O58" s="325" t="str">
        <f t="shared" si="3"/>
        <v/>
      </c>
      <c r="P58" s="10">
        <f>IFERROR(HLOOKUP("累计",'基础数据3-2021年预算'!$C$3:$O$143,ROW()-2,0)/10000,0)</f>
        <v>0</v>
      </c>
      <c r="Q58" s="340" t="str">
        <f t="shared" si="4"/>
        <v/>
      </c>
    </row>
    <row r="59" s="285" customFormat="1" ht="18" customHeight="1" spans="2:17">
      <c r="B59" s="127" t="s">
        <v>71</v>
      </c>
      <c r="C59" s="10">
        <f>IFERROR(HLOOKUP($C$4,'基础数据1-2021年损益'!$C$3:$O$143,ROW()-2,0)/10000,0)</f>
        <v>0</v>
      </c>
      <c r="D59" s="10">
        <f>IFERROR(IF($C$4=1,HLOOKUP($D$4,'基础数据2-2020年损益'!$C$3:$O$143,ROW()-2,0)/10000,HLOOKUP(($C$4-1),'基础数据1-2021年损益'!$C$3:$O$143,ROW()-2,0)/10000),0)</f>
        <v>0</v>
      </c>
      <c r="E59" s="10">
        <f>IFERROR(HLOOKUP("累计",'基础数据1-2021年损益'!$C$3:$O$143,ROW()-2,0)/10000,0)</f>
        <v>0</v>
      </c>
      <c r="F59" s="10">
        <f ca="1">IFERROR(SUM(OFFSET('基础数据2-2020年损益'!C58,0,0,1,$C$4))/10000,0)</f>
        <v>0</v>
      </c>
      <c r="G59" s="309">
        <f ca="1" t="shared" si="5"/>
        <v>0</v>
      </c>
      <c r="H59" s="310">
        <f ca="1" t="shared" si="0"/>
        <v>0</v>
      </c>
      <c r="I59" s="324">
        <f t="shared" si="1"/>
        <v>0</v>
      </c>
      <c r="J59" s="325">
        <f t="shared" si="2"/>
        <v>0</v>
      </c>
      <c r="K59" s="326"/>
      <c r="L59" s="334"/>
      <c r="N59" s="328">
        <f>IFERROR(HLOOKUP($C$4,'基础数据3-2021年预算'!$C$3:$O$143,ROW()-2,0)/10000,0)</f>
        <v>0</v>
      </c>
      <c r="O59" s="325" t="str">
        <f t="shared" si="3"/>
        <v/>
      </c>
      <c r="P59" s="10">
        <f>IFERROR(HLOOKUP("累计",'基础数据3-2021年预算'!$C$3:$O$143,ROW()-2,0)/10000,0)</f>
        <v>0</v>
      </c>
      <c r="Q59" s="340" t="str">
        <f t="shared" si="4"/>
        <v/>
      </c>
    </row>
    <row r="60" s="248" customFormat="1" ht="18" customHeight="1" spans="2:17">
      <c r="B60" s="127" t="s">
        <v>72</v>
      </c>
      <c r="C60" s="10">
        <f>IFERROR(HLOOKUP($C$4,'基础数据1-2021年损益'!$C$3:$O$143,ROW()-2,0)/10000,0)</f>
        <v>0</v>
      </c>
      <c r="D60" s="10">
        <f>IFERROR(IF($C$4=1,HLOOKUP($D$4,'基础数据2-2020年损益'!$C$3:$O$143,ROW()-2,0)/10000,HLOOKUP(($C$4-1),'基础数据1-2021年损益'!$C$3:$O$143,ROW()-2,0)/10000),0)</f>
        <v>0</v>
      </c>
      <c r="E60" s="10">
        <f>IFERROR(HLOOKUP("累计",'基础数据1-2021年损益'!$C$3:$O$143,ROW()-2,0)/10000,0)</f>
        <v>0</v>
      </c>
      <c r="F60" s="10">
        <f ca="1">IFERROR(SUM(OFFSET('基础数据2-2020年损益'!C59,0,0,1,$C$4))/10000,0)</f>
        <v>0</v>
      </c>
      <c r="G60" s="309">
        <f ca="1" t="shared" si="5"/>
        <v>0</v>
      </c>
      <c r="H60" s="310">
        <f ca="1" t="shared" si="0"/>
        <v>0</v>
      </c>
      <c r="I60" s="324">
        <f t="shared" si="1"/>
        <v>0</v>
      </c>
      <c r="J60" s="325">
        <f t="shared" si="2"/>
        <v>0</v>
      </c>
      <c r="K60" s="326"/>
      <c r="L60" s="334"/>
      <c r="M60" s="285"/>
      <c r="N60" s="328">
        <f>IFERROR(HLOOKUP($C$4,'基础数据3-2021年预算'!$C$3:$O$143,ROW()-2,0)/10000,0)</f>
        <v>0</v>
      </c>
      <c r="O60" s="325" t="str">
        <f t="shared" si="3"/>
        <v/>
      </c>
      <c r="P60" s="10">
        <f>IFERROR(HLOOKUP("累计",'基础数据3-2021年预算'!$C$3:$O$143,ROW()-2,0)/10000,0)</f>
        <v>0</v>
      </c>
      <c r="Q60" s="340" t="str">
        <f t="shared" si="4"/>
        <v/>
      </c>
    </row>
    <row r="61" s="248" customFormat="1" ht="18" customHeight="1" spans="2:17">
      <c r="B61" s="127" t="s">
        <v>73</v>
      </c>
      <c r="C61" s="10">
        <f>IFERROR(HLOOKUP($C$4,'基础数据1-2021年损益'!$C$3:$O$143,ROW()-2,0)/10000,0)</f>
        <v>0</v>
      </c>
      <c r="D61" s="10">
        <f>IFERROR(IF($C$4=1,HLOOKUP($D$4,'基础数据2-2020年损益'!$C$3:$O$143,ROW()-2,0)/10000,HLOOKUP(($C$4-1),'基础数据1-2021年损益'!$C$3:$O$143,ROW()-2,0)/10000),0)</f>
        <v>0</v>
      </c>
      <c r="E61" s="10">
        <f>IFERROR(HLOOKUP("累计",'基础数据1-2021年损益'!$C$3:$O$143,ROW()-2,0)/10000,0)</f>
        <v>0</v>
      </c>
      <c r="F61" s="10">
        <f ca="1">IFERROR(SUM(OFFSET('基础数据2-2020年损益'!C60,0,0,1,$C$4))/10000,0)</f>
        <v>0</v>
      </c>
      <c r="G61" s="309">
        <f ca="1" t="shared" si="5"/>
        <v>0</v>
      </c>
      <c r="H61" s="310">
        <f ca="1" t="shared" si="0"/>
        <v>0</v>
      </c>
      <c r="I61" s="324">
        <f t="shared" si="1"/>
        <v>0</v>
      </c>
      <c r="J61" s="325">
        <f t="shared" si="2"/>
        <v>0</v>
      </c>
      <c r="K61" s="326"/>
      <c r="L61" s="334"/>
      <c r="M61" s="285"/>
      <c r="N61" s="328">
        <f>IFERROR(HLOOKUP($C$4,'基础数据3-2021年预算'!$C$3:$O$143,ROW()-2,0)/10000,0)</f>
        <v>0</v>
      </c>
      <c r="O61" s="325" t="str">
        <f t="shared" si="3"/>
        <v/>
      </c>
      <c r="P61" s="10">
        <f>IFERROR(HLOOKUP("累计",'基础数据3-2021年预算'!$C$3:$O$143,ROW()-2,0)/10000,0)</f>
        <v>0</v>
      </c>
      <c r="Q61" s="340" t="str">
        <f t="shared" si="4"/>
        <v/>
      </c>
    </row>
    <row r="62" s="248" customFormat="1" ht="18" customHeight="1" outlineLevel="1" spans="2:17">
      <c r="B62" s="126" t="s">
        <v>74</v>
      </c>
      <c r="C62" s="13">
        <f>IFERROR(HLOOKUP($C$4,'基础数据1-2021年损益'!$C$3:$O$143,ROW()-2,0)/10000,0)</f>
        <v>0</v>
      </c>
      <c r="D62" s="13">
        <f>IFERROR(IF($C$4=1,HLOOKUP($D$4,'基础数据2-2020年损益'!$C$3:$O$143,ROW()-2,0)/10000,HLOOKUP(($C$4-1),'基础数据1-2021年损益'!$C$3:$O$143,ROW()-2,0)/10000),0)</f>
        <v>0</v>
      </c>
      <c r="E62" s="13">
        <f>IFERROR(HLOOKUP("累计",'基础数据1-2021年损益'!$C$3:$O$143,ROW()-2,0)/10000,0)</f>
        <v>0</v>
      </c>
      <c r="F62" s="13">
        <f ca="1">IFERROR(SUM(OFFSET('基础数据2-2020年损益'!C61,0,0,1,$C$4))/10000,0)</f>
        <v>0</v>
      </c>
      <c r="G62" s="309">
        <f ca="1" t="shared" si="5"/>
        <v>0</v>
      </c>
      <c r="H62" s="310">
        <f ca="1" t="shared" si="0"/>
        <v>0</v>
      </c>
      <c r="I62" s="324">
        <f t="shared" si="1"/>
        <v>0</v>
      </c>
      <c r="J62" s="325">
        <f t="shared" si="2"/>
        <v>0</v>
      </c>
      <c r="K62" s="326"/>
      <c r="L62" s="334"/>
      <c r="M62" s="285"/>
      <c r="N62" s="331">
        <f>IFERROR(HLOOKUP($C$4,'基础数据3-2021年预算'!$C$3:$O$143,ROW()-2,0)/10000,0)</f>
        <v>0</v>
      </c>
      <c r="O62" s="325" t="str">
        <f t="shared" si="3"/>
        <v/>
      </c>
      <c r="P62" s="13">
        <f>IFERROR(HLOOKUP("累计",'基础数据3-2021年预算'!$C$3:$O$143,ROW()-2,0)/10000,0)</f>
        <v>0</v>
      </c>
      <c r="Q62" s="340" t="str">
        <f t="shared" si="4"/>
        <v/>
      </c>
    </row>
    <row r="63" s="248" customFormat="1" ht="18" customHeight="1" outlineLevel="1" spans="2:17">
      <c r="B63" s="126" t="s">
        <v>75</v>
      </c>
      <c r="C63" s="13">
        <f>IFERROR(HLOOKUP($C$4,'基础数据1-2021年损益'!$C$3:$O$143,ROW()-2,0)/10000,0)</f>
        <v>0</v>
      </c>
      <c r="D63" s="13">
        <f>IFERROR(IF($C$4=1,HLOOKUP($D$4,'基础数据2-2020年损益'!$C$3:$O$143,ROW()-2,0)/10000,HLOOKUP(($C$4-1),'基础数据1-2021年损益'!$C$3:$O$143,ROW()-2,0)/10000),0)</f>
        <v>0</v>
      </c>
      <c r="E63" s="13">
        <f>IFERROR(HLOOKUP("累计",'基础数据1-2021年损益'!$C$3:$O$143,ROW()-2,0)/10000,0)</f>
        <v>0</v>
      </c>
      <c r="F63" s="13">
        <f ca="1">IFERROR(SUM(OFFSET('基础数据2-2020年损益'!C62,0,0,1,$C$4))/10000,0)</f>
        <v>0</v>
      </c>
      <c r="G63" s="309">
        <f ca="1" t="shared" si="5"/>
        <v>0</v>
      </c>
      <c r="H63" s="310">
        <f ca="1" t="shared" si="0"/>
        <v>0</v>
      </c>
      <c r="I63" s="324">
        <f t="shared" si="1"/>
        <v>0</v>
      </c>
      <c r="J63" s="325">
        <f t="shared" si="2"/>
        <v>0</v>
      </c>
      <c r="K63" s="326"/>
      <c r="L63" s="334"/>
      <c r="M63" s="285"/>
      <c r="N63" s="331">
        <f>IFERROR(HLOOKUP($C$4,'基础数据3-2021年预算'!$C$3:$O$143,ROW()-2,0)/10000,0)</f>
        <v>0</v>
      </c>
      <c r="O63" s="325" t="str">
        <f t="shared" si="3"/>
        <v/>
      </c>
      <c r="P63" s="13">
        <f>IFERROR(HLOOKUP("累计",'基础数据3-2021年预算'!$C$3:$O$143,ROW()-2,0)/10000,0)</f>
        <v>0</v>
      </c>
      <c r="Q63" s="340" t="str">
        <f t="shared" si="4"/>
        <v/>
      </c>
    </row>
    <row r="64" s="248" customFormat="1" ht="18" customHeight="1" outlineLevel="1" spans="2:17">
      <c r="B64" s="126" t="s">
        <v>76</v>
      </c>
      <c r="C64" s="13">
        <f>IFERROR(HLOOKUP($C$4,'基础数据1-2021年损益'!$C$3:$O$143,ROW()-2,0)/10000,0)</f>
        <v>0</v>
      </c>
      <c r="D64" s="13">
        <f>IFERROR(IF($C$4=1,HLOOKUP($D$4,'基础数据2-2020年损益'!$C$3:$O$143,ROW()-2,0)/10000,HLOOKUP(($C$4-1),'基础数据1-2021年损益'!$C$3:$O$143,ROW()-2,0)/10000),0)</f>
        <v>0</v>
      </c>
      <c r="E64" s="13">
        <f>IFERROR(HLOOKUP("累计",'基础数据1-2021年损益'!$C$3:$O$143,ROW()-2,0)/10000,0)</f>
        <v>0</v>
      </c>
      <c r="F64" s="13">
        <f ca="1">IFERROR(SUM(OFFSET('基础数据2-2020年损益'!C63,0,0,1,$C$4))/10000,0)</f>
        <v>0</v>
      </c>
      <c r="G64" s="309">
        <f ca="1" t="shared" si="5"/>
        <v>0</v>
      </c>
      <c r="H64" s="310">
        <f ca="1" t="shared" si="0"/>
        <v>0</v>
      </c>
      <c r="I64" s="324">
        <f t="shared" si="1"/>
        <v>0</v>
      </c>
      <c r="J64" s="325">
        <f t="shared" si="2"/>
        <v>0</v>
      </c>
      <c r="K64" s="326"/>
      <c r="L64" s="334"/>
      <c r="M64" s="285"/>
      <c r="N64" s="331">
        <f>IFERROR(HLOOKUP($C$4,'基础数据3-2021年预算'!$C$3:$O$143,ROW()-2,0)/10000,0)</f>
        <v>0</v>
      </c>
      <c r="O64" s="325" t="str">
        <f t="shared" si="3"/>
        <v/>
      </c>
      <c r="P64" s="13">
        <f>IFERROR(HLOOKUP("累计",'基础数据3-2021年预算'!$C$3:$O$143,ROW()-2,0)/10000,0)</f>
        <v>0</v>
      </c>
      <c r="Q64" s="340" t="str">
        <f t="shared" si="4"/>
        <v/>
      </c>
    </row>
    <row r="65" s="248" customFormat="1" ht="18" customHeight="1" outlineLevel="1" spans="2:17">
      <c r="B65" s="126" t="s">
        <v>77</v>
      </c>
      <c r="C65" s="13">
        <f>IFERROR(HLOOKUP($C$4,'基础数据1-2021年损益'!$C$3:$O$143,ROW()-2,0)/10000,0)</f>
        <v>0</v>
      </c>
      <c r="D65" s="13">
        <f>IFERROR(IF($C$4=1,HLOOKUP($D$4,'基础数据2-2020年损益'!$C$3:$O$143,ROW()-2,0)/10000,HLOOKUP(($C$4-1),'基础数据1-2021年损益'!$C$3:$O$143,ROW()-2,0)/10000),0)</f>
        <v>0</v>
      </c>
      <c r="E65" s="13">
        <f>IFERROR(HLOOKUP("累计",'基础数据1-2021年损益'!$C$3:$O$143,ROW()-2,0)/10000,0)</f>
        <v>0</v>
      </c>
      <c r="F65" s="13">
        <f ca="1">IFERROR(SUM(OFFSET('基础数据2-2020年损益'!C64,0,0,1,$C$4))/10000,0)</f>
        <v>0</v>
      </c>
      <c r="G65" s="309">
        <f ca="1" t="shared" si="5"/>
        <v>0</v>
      </c>
      <c r="H65" s="310">
        <f ca="1" t="shared" si="0"/>
        <v>0</v>
      </c>
      <c r="I65" s="324">
        <f t="shared" si="1"/>
        <v>0</v>
      </c>
      <c r="J65" s="325">
        <f t="shared" si="2"/>
        <v>0</v>
      </c>
      <c r="K65" s="326"/>
      <c r="L65" s="334"/>
      <c r="M65" s="285"/>
      <c r="N65" s="331">
        <f>IFERROR(HLOOKUP($C$4,'基础数据3-2021年预算'!$C$3:$O$143,ROW()-2,0)/10000,0)</f>
        <v>0</v>
      </c>
      <c r="O65" s="325" t="str">
        <f t="shared" si="3"/>
        <v/>
      </c>
      <c r="P65" s="13">
        <f>IFERROR(HLOOKUP("累计",'基础数据3-2021年预算'!$C$3:$O$143,ROW()-2,0)/10000,0)</f>
        <v>0</v>
      </c>
      <c r="Q65" s="340" t="str">
        <f t="shared" si="4"/>
        <v/>
      </c>
    </row>
    <row r="66" s="248" customFormat="1" ht="18" customHeight="1" outlineLevel="1" spans="2:17">
      <c r="B66" s="126" t="s">
        <v>78</v>
      </c>
      <c r="C66" s="13">
        <f>IFERROR(HLOOKUP($C$4,'基础数据1-2021年损益'!$C$3:$O$143,ROW()-2,0)/10000,0)</f>
        <v>0</v>
      </c>
      <c r="D66" s="13">
        <f>IFERROR(IF($C$4=1,HLOOKUP($D$4,'基础数据2-2020年损益'!$C$3:$O$143,ROW()-2,0)/10000,HLOOKUP(($C$4-1),'基础数据1-2021年损益'!$C$3:$O$143,ROW()-2,0)/10000),0)</f>
        <v>0</v>
      </c>
      <c r="E66" s="13">
        <f>IFERROR(HLOOKUP("累计",'基础数据1-2021年损益'!$C$3:$O$143,ROW()-2,0)/10000,0)</f>
        <v>0</v>
      </c>
      <c r="F66" s="13">
        <f ca="1">IFERROR(SUM(OFFSET('基础数据2-2020年损益'!C65,0,0,1,$C$4))/10000,0)</f>
        <v>0</v>
      </c>
      <c r="G66" s="309">
        <f ca="1" t="shared" si="5"/>
        <v>0</v>
      </c>
      <c r="H66" s="310">
        <f ca="1" t="shared" si="0"/>
        <v>0</v>
      </c>
      <c r="I66" s="324">
        <f t="shared" si="1"/>
        <v>0</v>
      </c>
      <c r="J66" s="325">
        <f t="shared" si="2"/>
        <v>0</v>
      </c>
      <c r="K66" s="332"/>
      <c r="L66" s="334"/>
      <c r="M66" s="285"/>
      <c r="N66" s="331">
        <f>IFERROR(HLOOKUP($C$4,'基础数据3-2021年预算'!$C$3:$O$143,ROW()-2,0)/10000,0)</f>
        <v>0</v>
      </c>
      <c r="O66" s="325" t="str">
        <f t="shared" si="3"/>
        <v/>
      </c>
      <c r="P66" s="13">
        <f>IFERROR(HLOOKUP("累计",'基础数据3-2021年预算'!$C$3:$O$143,ROW()-2,0)/10000,0)</f>
        <v>0</v>
      </c>
      <c r="Q66" s="340" t="str">
        <f t="shared" si="4"/>
        <v/>
      </c>
    </row>
    <row r="67" s="248" customFormat="1" ht="18" customHeight="1" outlineLevel="1" spans="2:17">
      <c r="B67" s="126" t="s">
        <v>79</v>
      </c>
      <c r="C67" s="13">
        <f>IFERROR(HLOOKUP($C$4,'基础数据1-2021年损益'!$C$3:$O$143,ROW()-2,0)/10000,0)</f>
        <v>0</v>
      </c>
      <c r="D67" s="13">
        <f>IFERROR(IF($C$4=1,HLOOKUP($D$4,'基础数据2-2020年损益'!$C$3:$O$143,ROW()-2,0)/10000,HLOOKUP(($C$4-1),'基础数据1-2021年损益'!$C$3:$O$143,ROW()-2,0)/10000),0)</f>
        <v>0</v>
      </c>
      <c r="E67" s="13">
        <f>IFERROR(HLOOKUP("累计",'基础数据1-2021年损益'!$C$3:$O$143,ROW()-2,0)/10000,0)</f>
        <v>0</v>
      </c>
      <c r="F67" s="13">
        <f ca="1">IFERROR(SUM(OFFSET('基础数据2-2020年损益'!C66,0,0,1,$C$4))/10000,0)</f>
        <v>0</v>
      </c>
      <c r="G67" s="309">
        <f ca="1" t="shared" si="5"/>
        <v>0</v>
      </c>
      <c r="H67" s="310">
        <f ca="1" t="shared" si="0"/>
        <v>0</v>
      </c>
      <c r="I67" s="324">
        <f t="shared" si="1"/>
        <v>0</v>
      </c>
      <c r="J67" s="325">
        <f t="shared" si="2"/>
        <v>0</v>
      </c>
      <c r="K67" s="326"/>
      <c r="L67" s="334"/>
      <c r="M67" s="285"/>
      <c r="N67" s="331">
        <f>IFERROR(HLOOKUP($C$4,'基础数据3-2021年预算'!$C$3:$O$143,ROW()-2,0)/10000,0)</f>
        <v>0</v>
      </c>
      <c r="O67" s="325" t="str">
        <f t="shared" si="3"/>
        <v/>
      </c>
      <c r="P67" s="13">
        <f>IFERROR(HLOOKUP("累计",'基础数据3-2021年预算'!$C$3:$O$143,ROW()-2,0)/10000,0)</f>
        <v>0</v>
      </c>
      <c r="Q67" s="340" t="str">
        <f t="shared" si="4"/>
        <v/>
      </c>
    </row>
    <row r="68" s="248" customFormat="1" ht="18" customHeight="1" outlineLevel="1" spans="2:17">
      <c r="B68" s="126" t="s">
        <v>80</v>
      </c>
      <c r="C68" s="13">
        <f>IFERROR(HLOOKUP($C$4,'基础数据1-2021年损益'!$C$3:$O$143,ROW()-2,0)/10000,0)</f>
        <v>0</v>
      </c>
      <c r="D68" s="13">
        <f>IFERROR(IF($C$4=1,HLOOKUP($D$4,'基础数据2-2020年损益'!$C$3:$O$143,ROW()-2,0)/10000,HLOOKUP(($C$4-1),'基础数据1-2021年损益'!$C$3:$O$143,ROW()-2,0)/10000),0)</f>
        <v>0</v>
      </c>
      <c r="E68" s="13">
        <f>IFERROR(HLOOKUP("累计",'基础数据1-2021年损益'!$C$3:$O$143,ROW()-2,0)/10000,0)</f>
        <v>0</v>
      </c>
      <c r="F68" s="13">
        <f ca="1">IFERROR(SUM(OFFSET('基础数据2-2020年损益'!C67,0,0,1,$C$4))/10000,0)</f>
        <v>0</v>
      </c>
      <c r="G68" s="309">
        <f ca="1" t="shared" si="5"/>
        <v>0</v>
      </c>
      <c r="H68" s="310">
        <f ca="1" t="shared" si="0"/>
        <v>0</v>
      </c>
      <c r="I68" s="324">
        <f t="shared" si="1"/>
        <v>0</v>
      </c>
      <c r="J68" s="325">
        <f t="shared" si="2"/>
        <v>0</v>
      </c>
      <c r="K68" s="326"/>
      <c r="L68" s="334"/>
      <c r="M68" s="285"/>
      <c r="N68" s="331">
        <f>IFERROR(HLOOKUP($C$4,'基础数据3-2021年预算'!$C$3:$O$143,ROW()-2,0)/10000,0)</f>
        <v>0</v>
      </c>
      <c r="O68" s="325" t="str">
        <f t="shared" si="3"/>
        <v/>
      </c>
      <c r="P68" s="13">
        <f>IFERROR(HLOOKUP("累计",'基础数据3-2021年预算'!$C$3:$O$143,ROW()-2,0)/10000,0)</f>
        <v>0</v>
      </c>
      <c r="Q68" s="340" t="str">
        <f t="shared" si="4"/>
        <v/>
      </c>
    </row>
    <row r="69" s="248" customFormat="1" ht="18" customHeight="1" spans="2:17">
      <c r="B69" s="127" t="s">
        <v>81</v>
      </c>
      <c r="C69" s="10">
        <f>IFERROR(HLOOKUP($C$4,'基础数据1-2021年损益'!$C$3:$O$143,ROW()-2,0)/10000,0)</f>
        <v>0</v>
      </c>
      <c r="D69" s="10">
        <f>IFERROR(IF($C$4=1,HLOOKUP($D$4,'基础数据2-2020年损益'!$C$3:$O$143,ROW()-2,0)/10000,HLOOKUP(($C$4-1),'基础数据1-2021年损益'!$C$3:$O$143,ROW()-2,0)/10000),0)</f>
        <v>0</v>
      </c>
      <c r="E69" s="10">
        <f>IFERROR(HLOOKUP("累计",'基础数据1-2021年损益'!$C$3:$O$143,ROW()-2,0)/10000,0)</f>
        <v>0</v>
      </c>
      <c r="F69" s="10">
        <f ca="1">IFERROR(SUM(OFFSET('基础数据2-2020年损益'!C68,0,0,1,$C$4))/10000,0)</f>
        <v>0</v>
      </c>
      <c r="G69" s="309">
        <f ca="1" t="shared" si="5"/>
        <v>0</v>
      </c>
      <c r="H69" s="310">
        <f ca="1" t="shared" si="0"/>
        <v>0</v>
      </c>
      <c r="I69" s="324">
        <f t="shared" si="1"/>
        <v>0</v>
      </c>
      <c r="J69" s="325">
        <f t="shared" si="2"/>
        <v>0</v>
      </c>
      <c r="K69" s="326"/>
      <c r="L69" s="334"/>
      <c r="M69" s="285"/>
      <c r="N69" s="328">
        <f>IFERROR(HLOOKUP($C$4,'基础数据3-2021年预算'!$C$3:$O$143,ROW()-2,0)/10000,0)</f>
        <v>0</v>
      </c>
      <c r="O69" s="325" t="str">
        <f t="shared" si="3"/>
        <v/>
      </c>
      <c r="P69" s="10">
        <f>IFERROR(HLOOKUP("累计",'基础数据3-2021年预算'!$C$3:$O$143,ROW()-2,0)/10000,0)</f>
        <v>0</v>
      </c>
      <c r="Q69" s="340" t="str">
        <f t="shared" si="4"/>
        <v/>
      </c>
    </row>
    <row r="70" s="248" customFormat="1" ht="18" customHeight="1" spans="2:17">
      <c r="B70" s="127" t="s">
        <v>82</v>
      </c>
      <c r="C70" s="10">
        <f>IFERROR(HLOOKUP($C$4,'基础数据1-2021年损益'!$C$3:$O$143,ROW()-2,0)/10000,0)</f>
        <v>0</v>
      </c>
      <c r="D70" s="10">
        <f>IFERROR(IF($C$4=1,HLOOKUP($D$4,'基础数据2-2020年损益'!$C$3:$O$143,ROW()-2,0)/10000,HLOOKUP(($C$4-1),'基础数据1-2021年损益'!$C$3:$O$143,ROW()-2,0)/10000),0)</f>
        <v>0</v>
      </c>
      <c r="E70" s="10">
        <f>IFERROR(HLOOKUP("累计",'基础数据1-2021年损益'!$C$3:$O$143,ROW()-2,0)/10000,0)</f>
        <v>0</v>
      </c>
      <c r="F70" s="10">
        <f ca="1">IFERROR(SUM(OFFSET('基础数据2-2020年损益'!C69,0,0,1,$C$4))/10000,0)</f>
        <v>0</v>
      </c>
      <c r="G70" s="309">
        <f ca="1" t="shared" si="5"/>
        <v>0</v>
      </c>
      <c r="H70" s="310">
        <f ca="1" t="shared" ref="H70:H133" si="6">IFERROR(IF(F70&lt;0,(1-E70/F70*100%),(E70/F70-1)*100%),0)</f>
        <v>0</v>
      </c>
      <c r="I70" s="324">
        <f t="shared" ref="I70:I133" si="7">C70-D70</f>
        <v>0</v>
      </c>
      <c r="J70" s="325">
        <f t="shared" ref="J70:J133" si="8">IFERROR(IF(D70&lt;0,(1-C70/D70*100%),(C70/D70-1)*100%),0)</f>
        <v>0</v>
      </c>
      <c r="K70" s="326"/>
      <c r="L70" s="334"/>
      <c r="M70" s="285"/>
      <c r="N70" s="328">
        <f>IFERROR(HLOOKUP($C$4,'基础数据3-2021年预算'!$C$3:$O$143,ROW()-2,0)/10000,0)</f>
        <v>0</v>
      </c>
      <c r="O70" s="325" t="str">
        <f t="shared" ref="O70:O133" si="9">IFERROR(1+(C70-N70)*SIGN(N70)/N70,"")</f>
        <v/>
      </c>
      <c r="P70" s="10">
        <f>IFERROR(HLOOKUP("累计",'基础数据3-2021年预算'!$C$3:$O$143,ROW()-2,0)/10000,0)</f>
        <v>0</v>
      </c>
      <c r="Q70" s="340" t="str">
        <f t="shared" ref="Q70:Q133" si="10">IFERROR(1+(E70-P70)*SIGN(P70)/P70,"")</f>
        <v/>
      </c>
    </row>
    <row r="71" s="248" customFormat="1" ht="18" customHeight="1" spans="2:17">
      <c r="B71" s="127" t="s">
        <v>83</v>
      </c>
      <c r="C71" s="10">
        <f>IFERROR(HLOOKUP($C$4,'基础数据1-2021年损益'!$C$3:$O$143,ROW()-2,0)/10000,0)</f>
        <v>0</v>
      </c>
      <c r="D71" s="10">
        <f>IFERROR(IF($C$4=1,HLOOKUP($D$4,'基础数据2-2020年损益'!$C$3:$O$143,ROW()-2,0)/10000,HLOOKUP(($C$4-1),'基础数据1-2021年损益'!$C$3:$O$143,ROW()-2,0)/10000),0)</f>
        <v>0</v>
      </c>
      <c r="E71" s="10">
        <f>IFERROR(HLOOKUP("累计",'基础数据1-2021年损益'!$C$3:$O$143,ROW()-2,0)/10000,0)</f>
        <v>0</v>
      </c>
      <c r="F71" s="10">
        <f ca="1">IFERROR(SUM(OFFSET('基础数据2-2020年损益'!C70,0,0,1,$C$4))/10000,0)</f>
        <v>0</v>
      </c>
      <c r="G71" s="309">
        <f ca="1" t="shared" si="5"/>
        <v>0</v>
      </c>
      <c r="H71" s="310">
        <f ca="1" t="shared" si="6"/>
        <v>0</v>
      </c>
      <c r="I71" s="324">
        <f t="shared" si="7"/>
        <v>0</v>
      </c>
      <c r="J71" s="325">
        <f t="shared" si="8"/>
        <v>0</v>
      </c>
      <c r="K71" s="326"/>
      <c r="L71" s="334"/>
      <c r="M71" s="285"/>
      <c r="N71" s="328">
        <f>IFERROR(HLOOKUP($C$4,'基础数据3-2021年预算'!$C$3:$O$143,ROW()-2,0)/10000,0)</f>
        <v>0</v>
      </c>
      <c r="O71" s="325" t="str">
        <f t="shared" si="9"/>
        <v/>
      </c>
      <c r="P71" s="10">
        <f>IFERROR(HLOOKUP("累计",'基础数据3-2021年预算'!$C$3:$O$143,ROW()-2,0)/10000,0)</f>
        <v>0</v>
      </c>
      <c r="Q71" s="340" t="str">
        <f t="shared" si="10"/>
        <v/>
      </c>
    </row>
    <row r="72" s="248" customFormat="1" ht="18" customHeight="1" spans="2:17">
      <c r="B72" s="127" t="s">
        <v>84</v>
      </c>
      <c r="C72" s="10">
        <f>IFERROR(HLOOKUP($C$4,'基础数据1-2021年损益'!$C$3:$O$143,ROW()-2,0)/10000,0)</f>
        <v>0</v>
      </c>
      <c r="D72" s="10">
        <f>IFERROR(IF($C$4=1,HLOOKUP($D$4,'基础数据2-2020年损益'!$C$3:$O$143,ROW()-2,0)/10000,HLOOKUP(($C$4-1),'基础数据1-2021年损益'!$C$3:$O$143,ROW()-2,0)/10000),0)</f>
        <v>0</v>
      </c>
      <c r="E72" s="10">
        <f>IFERROR(HLOOKUP("累计",'基础数据1-2021年损益'!$C$3:$O$143,ROW()-2,0)/10000,0)</f>
        <v>0</v>
      </c>
      <c r="F72" s="10">
        <f ca="1">IFERROR(SUM(OFFSET('基础数据2-2020年损益'!C71,0,0,1,$C$4))/10000,0)</f>
        <v>0</v>
      </c>
      <c r="G72" s="309">
        <f ca="1" t="shared" si="5"/>
        <v>0</v>
      </c>
      <c r="H72" s="310">
        <f ca="1" t="shared" si="6"/>
        <v>0</v>
      </c>
      <c r="I72" s="324">
        <f t="shared" si="7"/>
        <v>0</v>
      </c>
      <c r="J72" s="325">
        <f t="shared" si="8"/>
        <v>0</v>
      </c>
      <c r="K72" s="326"/>
      <c r="L72" s="334"/>
      <c r="M72" s="285"/>
      <c r="N72" s="328">
        <f>IFERROR(HLOOKUP($C$4,'基础数据3-2021年预算'!$C$3:$O$143,ROW()-2,0)/10000,0)</f>
        <v>0</v>
      </c>
      <c r="O72" s="325" t="str">
        <f t="shared" si="9"/>
        <v/>
      </c>
      <c r="P72" s="10">
        <f>IFERROR(HLOOKUP("累计",'基础数据3-2021年预算'!$C$3:$O$143,ROW()-2,0)/10000,0)</f>
        <v>0</v>
      </c>
      <c r="Q72" s="340" t="str">
        <f t="shared" si="10"/>
        <v/>
      </c>
    </row>
    <row r="73" s="285" customFormat="1" ht="18" customHeight="1" spans="2:17">
      <c r="B73" s="127" t="s">
        <v>85</v>
      </c>
      <c r="C73" s="10">
        <f>IFERROR(HLOOKUP($C$4,'基础数据1-2021年损益'!$C$3:$O$143,ROW()-2,0)/10000,0)</f>
        <v>0</v>
      </c>
      <c r="D73" s="10">
        <f>IFERROR(IF($C$4=1,HLOOKUP($D$4,'基础数据2-2020年损益'!$C$3:$O$143,ROW()-2,0)/10000,HLOOKUP(($C$4-1),'基础数据1-2021年损益'!$C$3:$O$143,ROW()-2,0)/10000),0)</f>
        <v>0</v>
      </c>
      <c r="E73" s="10">
        <f>IFERROR(HLOOKUP("累计",'基础数据1-2021年损益'!$C$3:$O$143,ROW()-2,0)/10000,0)</f>
        <v>0</v>
      </c>
      <c r="F73" s="10">
        <f ca="1">IFERROR(SUM(OFFSET('基础数据2-2020年损益'!C72,0,0,1,$C$4))/10000,0)</f>
        <v>0</v>
      </c>
      <c r="G73" s="309">
        <f ca="1" t="shared" si="5"/>
        <v>0</v>
      </c>
      <c r="H73" s="310">
        <f ca="1" t="shared" si="6"/>
        <v>0</v>
      </c>
      <c r="I73" s="324">
        <f t="shared" si="7"/>
        <v>0</v>
      </c>
      <c r="J73" s="325">
        <f t="shared" si="8"/>
        <v>0</v>
      </c>
      <c r="K73" s="326"/>
      <c r="L73" s="335"/>
      <c r="N73" s="328">
        <f>IFERROR(HLOOKUP($C$4,'基础数据3-2021年预算'!$C$3:$O$143,ROW()-2,0)/10000,0)</f>
        <v>0</v>
      </c>
      <c r="O73" s="325" t="str">
        <f t="shared" si="9"/>
        <v/>
      </c>
      <c r="P73" s="10">
        <f>IFERROR(HLOOKUP("累计",'基础数据3-2021年预算'!$C$3:$O$143,ROW()-2,0)/10000,0)</f>
        <v>0</v>
      </c>
      <c r="Q73" s="340" t="str">
        <f t="shared" si="10"/>
        <v/>
      </c>
    </row>
    <row r="74" s="285" customFormat="1" ht="18" customHeight="1" spans="2:17">
      <c r="B74" s="127" t="s">
        <v>86</v>
      </c>
      <c r="C74" s="10">
        <f>IFERROR(HLOOKUP($C$4,'基础数据1-2021年损益'!$C$3:$O$143,ROW()-2,0)/10000,0)</f>
        <v>0</v>
      </c>
      <c r="D74" s="10">
        <f>IFERROR(IF($C$4=1,HLOOKUP($D$4,'基础数据2-2020年损益'!$C$3:$O$143,ROW()-2,0)/10000,HLOOKUP(($C$4-1),'基础数据1-2021年损益'!$C$3:$O$143,ROW()-2,0)/10000),0)</f>
        <v>0</v>
      </c>
      <c r="E74" s="10">
        <f>IFERROR(HLOOKUP("累计",'基础数据1-2021年损益'!$C$3:$O$143,ROW()-2,0)/10000,0)</f>
        <v>0</v>
      </c>
      <c r="F74" s="10">
        <f ca="1">IFERROR(SUM(OFFSET('基础数据2-2020年损益'!C73,0,0,1,$C$4))/10000,0)</f>
        <v>0</v>
      </c>
      <c r="G74" s="309">
        <f ca="1" t="shared" si="5"/>
        <v>0</v>
      </c>
      <c r="H74" s="310">
        <f ca="1" t="shared" si="6"/>
        <v>0</v>
      </c>
      <c r="I74" s="324">
        <f t="shared" si="7"/>
        <v>0</v>
      </c>
      <c r="J74" s="325">
        <f t="shared" si="8"/>
        <v>0</v>
      </c>
      <c r="K74" s="326"/>
      <c r="L74" s="330"/>
      <c r="N74" s="328">
        <f>IFERROR(HLOOKUP($C$4,'基础数据3-2021年预算'!$C$3:$O$143,ROW()-2,0)/10000,0)</f>
        <v>0</v>
      </c>
      <c r="O74" s="325" t="str">
        <f t="shared" si="9"/>
        <v/>
      </c>
      <c r="P74" s="10">
        <f>IFERROR(HLOOKUP("累计",'基础数据3-2021年预算'!$C$3:$O$143,ROW()-2,0)/10000,0)</f>
        <v>0</v>
      </c>
      <c r="Q74" s="340" t="str">
        <f t="shared" si="10"/>
        <v/>
      </c>
    </row>
    <row r="75" s="285" customFormat="1" ht="18" customHeight="1" spans="2:17">
      <c r="B75" s="127" t="s">
        <v>87</v>
      </c>
      <c r="C75" s="10">
        <f>IFERROR(HLOOKUP($C$4,'基础数据1-2021年损益'!$C$3:$O$143,ROW()-2,0)/10000,0)</f>
        <v>0</v>
      </c>
      <c r="D75" s="10">
        <f>IFERROR(IF($C$4=1,HLOOKUP($D$4,'基础数据2-2020年损益'!$C$3:$O$143,ROW()-2,0)/10000,HLOOKUP(($C$4-1),'基础数据1-2021年损益'!$C$3:$O$143,ROW()-2,0)/10000),0)</f>
        <v>0</v>
      </c>
      <c r="E75" s="10">
        <f>IFERROR(HLOOKUP("累计",'基础数据1-2021年损益'!$C$3:$O$143,ROW()-2,0)/10000,0)</f>
        <v>0</v>
      </c>
      <c r="F75" s="10">
        <f ca="1">IFERROR(SUM(OFFSET('基础数据2-2020年损益'!C74,0,0,1,$C$4))/10000,0)</f>
        <v>0</v>
      </c>
      <c r="G75" s="309">
        <f ca="1" t="shared" si="5"/>
        <v>0</v>
      </c>
      <c r="H75" s="310">
        <f ca="1" t="shared" si="6"/>
        <v>0</v>
      </c>
      <c r="I75" s="324">
        <f t="shared" si="7"/>
        <v>0</v>
      </c>
      <c r="J75" s="325">
        <f t="shared" si="8"/>
        <v>0</v>
      </c>
      <c r="K75" s="326"/>
      <c r="L75" s="329" t="s">
        <v>18</v>
      </c>
      <c r="N75" s="328">
        <f>IFERROR(HLOOKUP($C$4,'基础数据3-2021年预算'!$C$3:$O$143,ROW()-2,0)/10000,0)</f>
        <v>0</v>
      </c>
      <c r="O75" s="325" t="str">
        <f t="shared" si="9"/>
        <v/>
      </c>
      <c r="P75" s="10">
        <f>IFERROR(HLOOKUP("累计",'基础数据3-2021年预算'!$C$3:$O$143,ROW()-2,0)/10000,0)</f>
        <v>0</v>
      </c>
      <c r="Q75" s="340" t="str">
        <f t="shared" si="10"/>
        <v/>
      </c>
    </row>
    <row r="76" s="248" customFormat="1" ht="18" customHeight="1" spans="2:17">
      <c r="B76" s="127" t="s">
        <v>88</v>
      </c>
      <c r="C76" s="10">
        <f>IFERROR(HLOOKUP($C$4,'基础数据1-2021年损益'!$C$3:$O$143,ROW()-2,0)/10000,0)</f>
        <v>0</v>
      </c>
      <c r="D76" s="10">
        <f>IFERROR(IF($C$4=1,HLOOKUP($D$4,'基础数据2-2020年损益'!$C$3:$O$143,ROW()-2,0)/10000,HLOOKUP(($C$4-1),'基础数据1-2021年损益'!$C$3:$O$143,ROW()-2,0)/10000),0)</f>
        <v>0</v>
      </c>
      <c r="E76" s="10">
        <f>IFERROR(HLOOKUP("累计",'基础数据1-2021年损益'!$C$3:$O$143,ROW()-2,0)/10000,0)</f>
        <v>0</v>
      </c>
      <c r="F76" s="10">
        <f ca="1">IFERROR(SUM(OFFSET('基础数据2-2020年损益'!C75,0,0,1,$C$4))/10000,0)</f>
        <v>0</v>
      </c>
      <c r="G76" s="309">
        <f ca="1" t="shared" si="5"/>
        <v>0</v>
      </c>
      <c r="H76" s="310">
        <f ca="1" t="shared" si="6"/>
        <v>0</v>
      </c>
      <c r="I76" s="324">
        <f t="shared" si="7"/>
        <v>0</v>
      </c>
      <c r="J76" s="325">
        <f t="shared" si="8"/>
        <v>0</v>
      </c>
      <c r="K76" s="326"/>
      <c r="L76" s="329" t="s">
        <v>18</v>
      </c>
      <c r="M76" s="285"/>
      <c r="N76" s="328">
        <f>IFERROR(HLOOKUP($C$4,'基础数据3-2021年预算'!$C$3:$O$143,ROW()-2,0)/10000,0)</f>
        <v>0</v>
      </c>
      <c r="O76" s="325" t="str">
        <f t="shared" si="9"/>
        <v/>
      </c>
      <c r="P76" s="10">
        <f>IFERROR(HLOOKUP("累计",'基础数据3-2021年预算'!$C$3:$O$143,ROW()-2,0)/10000,0)</f>
        <v>0</v>
      </c>
      <c r="Q76" s="340" t="str">
        <f t="shared" si="10"/>
        <v/>
      </c>
    </row>
    <row r="77" s="248" customFormat="1" ht="18" customHeight="1" outlineLevel="1" spans="2:17">
      <c r="B77" s="126" t="s">
        <v>89</v>
      </c>
      <c r="C77" s="13">
        <f>IFERROR(HLOOKUP($C$4,'基础数据1-2021年损益'!$C$3:$O$143,ROW()-2,0)/10000,0)</f>
        <v>0</v>
      </c>
      <c r="D77" s="13">
        <f>IFERROR(IF($C$4=1,HLOOKUP($D$4,'基础数据2-2020年损益'!$C$3:$O$143,ROW()-2,0)/10000,HLOOKUP(($C$4-1),'基础数据1-2021年损益'!$C$3:$O$143,ROW()-2,0)/10000),0)</f>
        <v>0</v>
      </c>
      <c r="E77" s="13">
        <f>IFERROR(HLOOKUP("累计",'基础数据1-2021年损益'!$C$3:$O$143,ROW()-2,0)/10000,0)</f>
        <v>0</v>
      </c>
      <c r="F77" s="13">
        <f ca="1">IFERROR(SUM(OFFSET('基础数据2-2020年损益'!C76,0,0,1,$C$4))/10000,0)</f>
        <v>0</v>
      </c>
      <c r="G77" s="309">
        <f ca="1" t="shared" ref="G77:G142" si="11">E77-F77</f>
        <v>0</v>
      </c>
      <c r="H77" s="310">
        <f ca="1" t="shared" si="6"/>
        <v>0</v>
      </c>
      <c r="I77" s="324">
        <f t="shared" si="7"/>
        <v>0</v>
      </c>
      <c r="J77" s="325">
        <f t="shared" si="8"/>
        <v>0</v>
      </c>
      <c r="K77" s="326"/>
      <c r="L77" s="330"/>
      <c r="M77" s="285"/>
      <c r="N77" s="331">
        <f>IFERROR(HLOOKUP($C$4,'基础数据3-2021年预算'!$C$3:$O$143,ROW()-2,0)/10000,0)</f>
        <v>0</v>
      </c>
      <c r="O77" s="325" t="str">
        <f t="shared" si="9"/>
        <v/>
      </c>
      <c r="P77" s="13">
        <f>IFERROR(HLOOKUP("累计",'基础数据3-2021年预算'!$C$3:$O$143,ROW()-2,0)/10000,0)</f>
        <v>0</v>
      </c>
      <c r="Q77" s="340" t="str">
        <f t="shared" si="10"/>
        <v/>
      </c>
    </row>
    <row r="78" s="248" customFormat="1" ht="18" customHeight="1" outlineLevel="1" spans="2:17">
      <c r="B78" s="126" t="s">
        <v>90</v>
      </c>
      <c r="C78" s="13">
        <f>IFERROR(HLOOKUP($C$4,'基础数据1-2021年损益'!$C$3:$O$143,ROW()-2,0)/10000,0)</f>
        <v>0</v>
      </c>
      <c r="D78" s="13">
        <f>IFERROR(IF($C$4=1,HLOOKUP($D$4,'基础数据2-2020年损益'!$C$3:$O$143,ROW()-2,0)/10000,HLOOKUP(($C$4-1),'基础数据1-2021年损益'!$C$3:$O$143,ROW()-2,0)/10000),0)</f>
        <v>0</v>
      </c>
      <c r="E78" s="13">
        <f>IFERROR(HLOOKUP("累计",'基础数据1-2021年损益'!$C$3:$O$143,ROW()-2,0)/10000,0)</f>
        <v>0</v>
      </c>
      <c r="F78" s="13">
        <f ca="1">IFERROR(SUM(OFFSET('基础数据2-2020年损益'!C77,0,0,1,$C$4))/10000,0)</f>
        <v>0</v>
      </c>
      <c r="G78" s="309">
        <f ca="1" t="shared" si="11"/>
        <v>0</v>
      </c>
      <c r="H78" s="310">
        <f ca="1" t="shared" si="6"/>
        <v>0</v>
      </c>
      <c r="I78" s="324">
        <f t="shared" si="7"/>
        <v>0</v>
      </c>
      <c r="J78" s="325">
        <f t="shared" si="8"/>
        <v>0</v>
      </c>
      <c r="K78" s="326"/>
      <c r="L78" s="330"/>
      <c r="M78" s="285"/>
      <c r="N78" s="331">
        <f>IFERROR(HLOOKUP($C$4,'基础数据3-2021年预算'!$C$3:$O$143,ROW()-2,0)/10000,0)</f>
        <v>0</v>
      </c>
      <c r="O78" s="325" t="str">
        <f t="shared" si="9"/>
        <v/>
      </c>
      <c r="P78" s="13">
        <f>IFERROR(HLOOKUP("累计",'基础数据3-2021年预算'!$C$3:$O$143,ROW()-2,0)/10000,0)</f>
        <v>0</v>
      </c>
      <c r="Q78" s="340" t="str">
        <f t="shared" si="10"/>
        <v/>
      </c>
    </row>
    <row r="79" s="248" customFormat="1" ht="18" customHeight="1" outlineLevel="1" spans="2:17">
      <c r="B79" s="126" t="s">
        <v>91</v>
      </c>
      <c r="C79" s="13">
        <f>IFERROR(HLOOKUP($C$4,'基础数据1-2021年损益'!$C$3:$O$143,ROW()-2,0)/10000,0)</f>
        <v>0</v>
      </c>
      <c r="D79" s="13">
        <f>IFERROR(IF($C$4=1,HLOOKUP($D$4,'基础数据2-2020年损益'!$C$3:$O$143,ROW()-2,0)/10000,HLOOKUP(($C$4-1),'基础数据1-2021年损益'!$C$3:$O$143,ROW()-2,0)/10000),0)</f>
        <v>0</v>
      </c>
      <c r="E79" s="13">
        <f>IFERROR(HLOOKUP("累计",'基础数据1-2021年损益'!$C$3:$O$143,ROW()-2,0)/10000,0)</f>
        <v>0</v>
      </c>
      <c r="F79" s="13">
        <f ca="1">IFERROR(SUM(OFFSET('基础数据2-2020年损益'!C78,0,0,1,$C$4))/10000,0)</f>
        <v>0</v>
      </c>
      <c r="G79" s="309">
        <f ca="1" t="shared" si="11"/>
        <v>0</v>
      </c>
      <c r="H79" s="310">
        <f ca="1" t="shared" si="6"/>
        <v>0</v>
      </c>
      <c r="I79" s="324">
        <f t="shared" si="7"/>
        <v>0</v>
      </c>
      <c r="J79" s="325">
        <f t="shared" si="8"/>
        <v>0</v>
      </c>
      <c r="K79" s="326"/>
      <c r="L79" s="330"/>
      <c r="M79" s="285"/>
      <c r="N79" s="331">
        <f>IFERROR(HLOOKUP($C$4,'基础数据3-2021年预算'!$C$3:$O$143,ROW()-2,0)/10000,0)</f>
        <v>0</v>
      </c>
      <c r="O79" s="325" t="str">
        <f t="shared" si="9"/>
        <v/>
      </c>
      <c r="P79" s="13">
        <f>IFERROR(HLOOKUP("累计",'基础数据3-2021年预算'!$C$3:$O$143,ROW()-2,0)/10000,0)</f>
        <v>0</v>
      </c>
      <c r="Q79" s="340" t="str">
        <f t="shared" si="10"/>
        <v/>
      </c>
    </row>
    <row r="80" s="248" customFormat="1" ht="18" customHeight="1" outlineLevel="1" spans="2:17">
      <c r="B80" s="126" t="s">
        <v>92</v>
      </c>
      <c r="C80" s="13">
        <f>IFERROR(HLOOKUP($C$4,'基础数据1-2021年损益'!$C$3:$O$143,ROW()-2,0)/10000,0)</f>
        <v>0</v>
      </c>
      <c r="D80" s="13">
        <f>IFERROR(IF($C$4=1,HLOOKUP($D$4,'基础数据2-2020年损益'!$C$3:$O$143,ROW()-2,0)/10000,HLOOKUP(($C$4-1),'基础数据1-2021年损益'!$C$3:$O$143,ROW()-2,0)/10000),0)</f>
        <v>0</v>
      </c>
      <c r="E80" s="13">
        <f>IFERROR(HLOOKUP("累计",'基础数据1-2021年损益'!$C$3:$O$143,ROW()-2,0)/10000,0)</f>
        <v>0</v>
      </c>
      <c r="F80" s="13">
        <f ca="1">IFERROR(SUM(OFFSET('基础数据2-2020年损益'!C79,0,0,1,$C$4))/10000,0)</f>
        <v>0</v>
      </c>
      <c r="G80" s="309">
        <f ca="1" t="shared" si="11"/>
        <v>0</v>
      </c>
      <c r="H80" s="310">
        <f ca="1" t="shared" si="6"/>
        <v>0</v>
      </c>
      <c r="I80" s="324">
        <f t="shared" si="7"/>
        <v>0</v>
      </c>
      <c r="J80" s="325">
        <f t="shared" si="8"/>
        <v>0</v>
      </c>
      <c r="K80" s="326"/>
      <c r="L80" s="330" t="s">
        <v>93</v>
      </c>
      <c r="M80" s="285"/>
      <c r="N80" s="331">
        <f>IFERROR(HLOOKUP($C$4,'基础数据3-2021年预算'!$C$3:$O$143,ROW()-2,0)/10000,0)</f>
        <v>0</v>
      </c>
      <c r="O80" s="325" t="str">
        <f t="shared" si="9"/>
        <v/>
      </c>
      <c r="P80" s="13">
        <f>IFERROR(HLOOKUP("累计",'基础数据3-2021年预算'!$C$3:$O$143,ROW()-2,0)/10000,0)</f>
        <v>0</v>
      </c>
      <c r="Q80" s="340" t="str">
        <f t="shared" si="10"/>
        <v/>
      </c>
    </row>
    <row r="81" s="248" customFormat="1" ht="18" customHeight="1" spans="2:17">
      <c r="B81" s="127" t="s">
        <v>94</v>
      </c>
      <c r="C81" s="10">
        <f>IFERROR(HLOOKUP($C$4,'基础数据1-2021年损益'!$C$3:$O$143,ROW()-2,0)/10000,0)</f>
        <v>0</v>
      </c>
      <c r="D81" s="10">
        <f>IFERROR(IF($C$4=1,HLOOKUP($D$4,'基础数据2-2020年损益'!$C$3:$O$143,ROW()-2,0)/10000,HLOOKUP(($C$4-1),'基础数据1-2021年损益'!$C$3:$O$143,ROW()-2,0)/10000),0)</f>
        <v>0</v>
      </c>
      <c r="E81" s="10">
        <f>IFERROR(HLOOKUP("累计",'基础数据1-2021年损益'!$C$3:$O$143,ROW()-2,0)/10000,0)</f>
        <v>0</v>
      </c>
      <c r="F81" s="10">
        <f ca="1">IFERROR(SUM(OFFSET('基础数据2-2020年损益'!C80,0,0,1,$C$4))/10000,0)</f>
        <v>0</v>
      </c>
      <c r="G81" s="309">
        <f ca="1" t="shared" si="11"/>
        <v>0</v>
      </c>
      <c r="H81" s="310">
        <f ca="1" t="shared" si="6"/>
        <v>0</v>
      </c>
      <c r="I81" s="324">
        <f t="shared" si="7"/>
        <v>0</v>
      </c>
      <c r="J81" s="325">
        <f t="shared" si="8"/>
        <v>0</v>
      </c>
      <c r="K81" s="326"/>
      <c r="L81" s="329" t="s">
        <v>18</v>
      </c>
      <c r="M81" s="285"/>
      <c r="N81" s="328">
        <f>IFERROR(HLOOKUP($C$4,'基础数据3-2021年预算'!$C$3:$O$143,ROW()-2,0)/10000,0)</f>
        <v>0</v>
      </c>
      <c r="O81" s="325" t="str">
        <f t="shared" si="9"/>
        <v/>
      </c>
      <c r="P81" s="10">
        <f>IFERROR(HLOOKUP("累计",'基础数据3-2021年预算'!$C$3:$O$143,ROW()-2,0)/10000,0)</f>
        <v>0</v>
      </c>
      <c r="Q81" s="340" t="str">
        <f t="shared" si="10"/>
        <v/>
      </c>
    </row>
    <row r="82" s="248" customFormat="1" ht="18" customHeight="1" outlineLevel="1" spans="2:17">
      <c r="B82" s="126" t="s">
        <v>95</v>
      </c>
      <c r="C82" s="13">
        <f>IFERROR(HLOOKUP($C$4,'基础数据1-2021年损益'!$C$3:$O$143,ROW()-2,0)/10000,0)</f>
        <v>0</v>
      </c>
      <c r="D82" s="13">
        <f>IFERROR(IF($C$4=1,HLOOKUP($D$4,'基础数据2-2020年损益'!$C$3:$O$143,ROW()-2,0)/10000,HLOOKUP(($C$4-1),'基础数据1-2021年损益'!$C$3:$O$143,ROW()-2,0)/10000),0)</f>
        <v>0</v>
      </c>
      <c r="E82" s="13">
        <f>IFERROR(HLOOKUP("累计",'基础数据1-2021年损益'!$C$3:$O$143,ROW()-2,0)/10000,0)</f>
        <v>0</v>
      </c>
      <c r="F82" s="13">
        <f ca="1">IFERROR(SUM(OFFSET('基础数据2-2020年损益'!C81,0,0,1,$C$4))/10000,0)</f>
        <v>0</v>
      </c>
      <c r="G82" s="309">
        <f ca="1" t="shared" si="11"/>
        <v>0</v>
      </c>
      <c r="H82" s="310">
        <f ca="1" t="shared" si="6"/>
        <v>0</v>
      </c>
      <c r="I82" s="324">
        <f t="shared" si="7"/>
        <v>0</v>
      </c>
      <c r="J82" s="325">
        <f t="shared" si="8"/>
        <v>0</v>
      </c>
      <c r="K82" s="326"/>
      <c r="L82" s="330"/>
      <c r="M82" s="285"/>
      <c r="N82" s="331">
        <f>IFERROR(HLOOKUP($C$4,'基础数据3-2021年预算'!$C$3:$O$143,ROW()-2,0)/10000,0)</f>
        <v>0</v>
      </c>
      <c r="O82" s="325" t="str">
        <f t="shared" si="9"/>
        <v/>
      </c>
      <c r="P82" s="13">
        <f>IFERROR(HLOOKUP("累计",'基础数据3-2021年预算'!$C$3:$O$143,ROW()-2,0)/10000,0)</f>
        <v>0</v>
      </c>
      <c r="Q82" s="340" t="str">
        <f t="shared" si="10"/>
        <v/>
      </c>
    </row>
    <row r="83" s="248" customFormat="1" ht="18" customHeight="1" outlineLevel="1" spans="2:17">
      <c r="B83" s="126" t="s">
        <v>96</v>
      </c>
      <c r="C83" s="13">
        <f>IFERROR(HLOOKUP($C$4,'基础数据1-2021年损益'!$C$3:$O$143,ROW()-2,0)/10000,0)</f>
        <v>0</v>
      </c>
      <c r="D83" s="13">
        <f>IFERROR(IF($C$4=1,HLOOKUP($D$4,'基础数据2-2020年损益'!$C$3:$O$143,ROW()-2,0)/10000,HLOOKUP(($C$4-1),'基础数据1-2021年损益'!$C$3:$O$143,ROW()-2,0)/10000),0)</f>
        <v>0</v>
      </c>
      <c r="E83" s="13">
        <f>IFERROR(HLOOKUP("累计",'基础数据1-2021年损益'!$C$3:$O$143,ROW()-2,0)/10000,0)</f>
        <v>0</v>
      </c>
      <c r="F83" s="13">
        <f ca="1">IFERROR(SUM(OFFSET('基础数据2-2020年损益'!C82,0,0,1,$C$4))/10000,0)</f>
        <v>0</v>
      </c>
      <c r="G83" s="309">
        <f ca="1" t="shared" si="11"/>
        <v>0</v>
      </c>
      <c r="H83" s="310">
        <f ca="1" t="shared" si="6"/>
        <v>0</v>
      </c>
      <c r="I83" s="324">
        <f t="shared" si="7"/>
        <v>0</v>
      </c>
      <c r="J83" s="325">
        <f t="shared" si="8"/>
        <v>0</v>
      </c>
      <c r="K83" s="326"/>
      <c r="L83" s="330"/>
      <c r="M83" s="285"/>
      <c r="N83" s="331">
        <f>IFERROR(HLOOKUP($C$4,'基础数据3-2021年预算'!$C$3:$O$143,ROW()-2,0)/10000,0)</f>
        <v>0</v>
      </c>
      <c r="O83" s="325" t="str">
        <f t="shared" si="9"/>
        <v/>
      </c>
      <c r="P83" s="13">
        <f>IFERROR(HLOOKUP("累计",'基础数据3-2021年预算'!$C$3:$O$143,ROW()-2,0)/10000,0)</f>
        <v>0</v>
      </c>
      <c r="Q83" s="340" t="str">
        <f t="shared" si="10"/>
        <v/>
      </c>
    </row>
    <row r="84" s="248" customFormat="1" ht="18" customHeight="1" outlineLevel="1" spans="2:17">
      <c r="B84" s="126" t="s">
        <v>97</v>
      </c>
      <c r="C84" s="13">
        <f>IFERROR(HLOOKUP($C$4,'基础数据1-2021年损益'!$C$3:$O$143,ROW()-2,0)/10000,0)</f>
        <v>0</v>
      </c>
      <c r="D84" s="13">
        <f>IFERROR(IF($C$4=1,HLOOKUP($D$4,'基础数据2-2020年损益'!$C$3:$O$143,ROW()-2,0)/10000,HLOOKUP(($C$4-1),'基础数据1-2021年损益'!$C$3:$O$143,ROW()-2,0)/10000),0)</f>
        <v>0</v>
      </c>
      <c r="E84" s="13">
        <f>IFERROR(HLOOKUP("累计",'基础数据1-2021年损益'!$C$3:$O$143,ROW()-2,0)/10000,0)</f>
        <v>0</v>
      </c>
      <c r="F84" s="13">
        <f ca="1">IFERROR(SUM(OFFSET('基础数据2-2020年损益'!C83,0,0,1,$C$4))/10000,0)</f>
        <v>0</v>
      </c>
      <c r="G84" s="309">
        <f ca="1" t="shared" si="11"/>
        <v>0</v>
      </c>
      <c r="H84" s="310">
        <f ca="1" t="shared" si="6"/>
        <v>0</v>
      </c>
      <c r="I84" s="324">
        <f t="shared" si="7"/>
        <v>0</v>
      </c>
      <c r="J84" s="325">
        <f t="shared" si="8"/>
        <v>0</v>
      </c>
      <c r="K84" s="326"/>
      <c r="L84" s="330"/>
      <c r="M84" s="285"/>
      <c r="N84" s="331">
        <f>IFERROR(HLOOKUP($C$4,'基础数据3-2021年预算'!$C$3:$O$143,ROW()-2,0)/10000,0)</f>
        <v>0</v>
      </c>
      <c r="O84" s="325" t="str">
        <f t="shared" si="9"/>
        <v/>
      </c>
      <c r="P84" s="13">
        <f>IFERROR(HLOOKUP("累计",'基础数据3-2021年预算'!$C$3:$O$143,ROW()-2,0)/10000,0)</f>
        <v>0</v>
      </c>
      <c r="Q84" s="340" t="str">
        <f t="shared" si="10"/>
        <v/>
      </c>
    </row>
    <row r="85" s="248" customFormat="1" ht="18" customHeight="1" outlineLevel="1" spans="2:17">
      <c r="B85" s="126" t="s">
        <v>98</v>
      </c>
      <c r="C85" s="13">
        <f>IFERROR(HLOOKUP($C$4,'基础数据1-2021年损益'!$C$3:$O$143,ROW()-2,0)/10000,0)</f>
        <v>0</v>
      </c>
      <c r="D85" s="13">
        <f>IFERROR(IF($C$4=1,HLOOKUP($D$4,'基础数据2-2020年损益'!$C$3:$O$143,ROW()-2,0)/10000,HLOOKUP(($C$4-1),'基础数据1-2021年损益'!$C$3:$O$143,ROW()-2,0)/10000),0)</f>
        <v>0</v>
      </c>
      <c r="E85" s="13">
        <f>IFERROR(HLOOKUP("累计",'基础数据1-2021年损益'!$C$3:$O$143,ROW()-2,0)/10000,0)</f>
        <v>0</v>
      </c>
      <c r="F85" s="13">
        <f ca="1">IFERROR(SUM(OFFSET('基础数据2-2020年损益'!C84,0,0,1,$C$4))/10000,0)</f>
        <v>0</v>
      </c>
      <c r="G85" s="309">
        <f ca="1" t="shared" si="11"/>
        <v>0</v>
      </c>
      <c r="H85" s="310">
        <f ca="1" t="shared" si="6"/>
        <v>0</v>
      </c>
      <c r="I85" s="324">
        <f t="shared" si="7"/>
        <v>0</v>
      </c>
      <c r="J85" s="325">
        <f t="shared" si="8"/>
        <v>0</v>
      </c>
      <c r="K85" s="326"/>
      <c r="L85" s="330"/>
      <c r="M85" s="285"/>
      <c r="N85" s="331">
        <f>IFERROR(HLOOKUP($C$4,'基础数据3-2021年预算'!$C$3:$O$143,ROW()-2,0)/10000,0)</f>
        <v>0</v>
      </c>
      <c r="O85" s="325" t="str">
        <f t="shared" si="9"/>
        <v/>
      </c>
      <c r="P85" s="13">
        <f>IFERROR(HLOOKUP("累计",'基础数据3-2021年预算'!$C$3:$O$143,ROW()-2,0)/10000,0)</f>
        <v>0</v>
      </c>
      <c r="Q85" s="340" t="str">
        <f t="shared" si="10"/>
        <v/>
      </c>
    </row>
    <row r="86" s="248" customFormat="1" ht="18" customHeight="1" outlineLevel="1" spans="2:17">
      <c r="B86" s="126" t="s">
        <v>99</v>
      </c>
      <c r="C86" s="13">
        <f>IFERROR(HLOOKUP($C$4,'基础数据1-2021年损益'!$C$3:$O$143,ROW()-2,0)/10000,0)</f>
        <v>0</v>
      </c>
      <c r="D86" s="13">
        <f>IFERROR(IF($C$4=1,HLOOKUP($D$4,'基础数据2-2020年损益'!$C$3:$O$143,ROW()-2,0)/10000,HLOOKUP(($C$4-1),'基础数据1-2021年损益'!$C$3:$O$143,ROW()-2,0)/10000),0)</f>
        <v>0</v>
      </c>
      <c r="E86" s="13">
        <f>IFERROR(HLOOKUP("累计",'基础数据1-2021年损益'!$C$3:$O$143,ROW()-2,0)/10000,0)</f>
        <v>0</v>
      </c>
      <c r="F86" s="13">
        <f ca="1">IFERROR(SUM(OFFSET('基础数据2-2020年损益'!C85,0,0,1,$C$4))/10000,0)</f>
        <v>0</v>
      </c>
      <c r="G86" s="309">
        <f ca="1" t="shared" si="11"/>
        <v>0</v>
      </c>
      <c r="H86" s="310">
        <f ca="1" t="shared" si="6"/>
        <v>0</v>
      </c>
      <c r="I86" s="324">
        <f t="shared" si="7"/>
        <v>0</v>
      </c>
      <c r="J86" s="325">
        <f t="shared" si="8"/>
        <v>0</v>
      </c>
      <c r="K86" s="326"/>
      <c r="L86" s="330"/>
      <c r="M86" s="285"/>
      <c r="N86" s="331">
        <f>IFERROR(HLOOKUP($C$4,'基础数据3-2021年预算'!$C$3:$O$143,ROW()-2,0)/10000,0)</f>
        <v>0</v>
      </c>
      <c r="O86" s="325" t="str">
        <f t="shared" si="9"/>
        <v/>
      </c>
      <c r="P86" s="13">
        <f>IFERROR(HLOOKUP("累计",'基础数据3-2021年预算'!$C$3:$O$143,ROW()-2,0)/10000,0)</f>
        <v>0</v>
      </c>
      <c r="Q86" s="340" t="str">
        <f t="shared" si="10"/>
        <v/>
      </c>
    </row>
    <row r="87" s="248" customFormat="1" ht="18" customHeight="1" outlineLevel="1" spans="2:17">
      <c r="B87" s="126" t="s">
        <v>100</v>
      </c>
      <c r="C87" s="13">
        <f>IFERROR(HLOOKUP($C$4,'基础数据1-2021年损益'!$C$3:$O$143,ROW()-2,0)/10000,0)</f>
        <v>0</v>
      </c>
      <c r="D87" s="13">
        <f>IFERROR(IF($C$4=1,HLOOKUP($D$4,'基础数据2-2020年损益'!$C$3:$O$143,ROW()-2,0)/10000,HLOOKUP(($C$4-1),'基础数据1-2021年损益'!$C$3:$O$143,ROW()-2,0)/10000),0)</f>
        <v>0</v>
      </c>
      <c r="E87" s="13">
        <f>IFERROR(HLOOKUP("累计",'基础数据1-2021年损益'!$C$3:$O$143,ROW()-2,0)/10000,0)</f>
        <v>0</v>
      </c>
      <c r="F87" s="13">
        <f ca="1">IFERROR(SUM(OFFSET('基础数据2-2020年损益'!C86,0,0,1,$C$4))/10000,0)</f>
        <v>0</v>
      </c>
      <c r="G87" s="309">
        <f ca="1" t="shared" si="11"/>
        <v>0</v>
      </c>
      <c r="H87" s="310">
        <f ca="1" t="shared" si="6"/>
        <v>0</v>
      </c>
      <c r="I87" s="324">
        <f t="shared" si="7"/>
        <v>0</v>
      </c>
      <c r="J87" s="325">
        <f t="shared" si="8"/>
        <v>0</v>
      </c>
      <c r="K87" s="326"/>
      <c r="L87" s="330"/>
      <c r="M87" s="285"/>
      <c r="N87" s="331">
        <f>IFERROR(HLOOKUP($C$4,'基础数据3-2021年预算'!$C$3:$O$143,ROW()-2,0)/10000,0)</f>
        <v>0</v>
      </c>
      <c r="O87" s="325" t="str">
        <f t="shared" si="9"/>
        <v/>
      </c>
      <c r="P87" s="13">
        <f>IFERROR(HLOOKUP("累计",'基础数据3-2021年预算'!$C$3:$O$143,ROW()-2,0)/10000,0)</f>
        <v>0</v>
      </c>
      <c r="Q87" s="340" t="str">
        <f t="shared" si="10"/>
        <v/>
      </c>
    </row>
    <row r="88" s="248" customFormat="1" ht="18" customHeight="1" outlineLevel="1" spans="2:17">
      <c r="B88" s="126" t="s">
        <v>101</v>
      </c>
      <c r="C88" s="13">
        <f>IFERROR(HLOOKUP($C$4,'基础数据1-2021年损益'!$C$3:$O$143,ROW()-2,0)/10000,0)</f>
        <v>0</v>
      </c>
      <c r="D88" s="13">
        <f>IFERROR(IF($C$4=1,HLOOKUP($D$4,'基础数据2-2020年损益'!$C$3:$O$143,ROW()-2,0)/10000,HLOOKUP(($C$4-1),'基础数据1-2021年损益'!$C$3:$O$143,ROW()-2,0)/10000),0)</f>
        <v>0</v>
      </c>
      <c r="E88" s="13">
        <f>IFERROR(HLOOKUP("累计",'基础数据1-2021年损益'!$C$3:$O$143,ROW()-2,0)/10000,0)</f>
        <v>0</v>
      </c>
      <c r="F88" s="13">
        <f ca="1">IFERROR(SUM(OFFSET('基础数据2-2020年损益'!C87,0,0,1,$C$4))/10000,0)</f>
        <v>0</v>
      </c>
      <c r="G88" s="309">
        <f ca="1" t="shared" si="11"/>
        <v>0</v>
      </c>
      <c r="H88" s="310">
        <f ca="1" t="shared" si="6"/>
        <v>0</v>
      </c>
      <c r="I88" s="324">
        <f t="shared" si="7"/>
        <v>0</v>
      </c>
      <c r="J88" s="325">
        <f t="shared" si="8"/>
        <v>0</v>
      </c>
      <c r="K88" s="326"/>
      <c r="L88" s="330"/>
      <c r="M88" s="285"/>
      <c r="N88" s="331">
        <f>IFERROR(HLOOKUP($C$4,'基础数据3-2021年预算'!$C$3:$O$143,ROW()-2,0)/10000,0)</f>
        <v>0</v>
      </c>
      <c r="O88" s="325" t="str">
        <f t="shared" si="9"/>
        <v/>
      </c>
      <c r="P88" s="13">
        <f>IFERROR(HLOOKUP("累计",'基础数据3-2021年预算'!$C$3:$O$143,ROW()-2,0)/10000,0)</f>
        <v>0</v>
      </c>
      <c r="Q88" s="340" t="str">
        <f t="shared" si="10"/>
        <v/>
      </c>
    </row>
    <row r="89" s="248" customFormat="1" ht="18" customHeight="1" outlineLevel="1" spans="2:17">
      <c r="B89" s="126" t="s">
        <v>102</v>
      </c>
      <c r="C89" s="13">
        <f>IFERROR(HLOOKUP($C$4,'基础数据1-2021年损益'!$C$3:$O$143,ROW()-2,0)/10000,0)</f>
        <v>0</v>
      </c>
      <c r="D89" s="13">
        <f>IFERROR(IF($C$4=1,HLOOKUP($D$4,'基础数据2-2020年损益'!$C$3:$O$143,ROW()-2,0)/10000,HLOOKUP(($C$4-1),'基础数据1-2021年损益'!$C$3:$O$143,ROW()-2,0)/10000),0)</f>
        <v>0</v>
      </c>
      <c r="E89" s="13">
        <f>IFERROR(HLOOKUP("累计",'基础数据1-2021年损益'!$C$3:$O$143,ROW()-2,0)/10000,0)</f>
        <v>0</v>
      </c>
      <c r="F89" s="13">
        <f ca="1">IFERROR(SUM(OFFSET('基础数据2-2020年损益'!C88,0,0,1,$C$4))/10000,0)</f>
        <v>0</v>
      </c>
      <c r="G89" s="309">
        <f ca="1" t="shared" si="11"/>
        <v>0</v>
      </c>
      <c r="H89" s="310">
        <f ca="1" t="shared" si="6"/>
        <v>0</v>
      </c>
      <c r="I89" s="324">
        <f t="shared" si="7"/>
        <v>0</v>
      </c>
      <c r="J89" s="325">
        <f t="shared" si="8"/>
        <v>0</v>
      </c>
      <c r="K89" s="332"/>
      <c r="L89" s="330"/>
      <c r="M89" s="285"/>
      <c r="N89" s="331">
        <f>IFERROR(HLOOKUP($C$4,'基础数据3-2021年预算'!$C$3:$O$143,ROW()-2,0)/10000,0)</f>
        <v>0</v>
      </c>
      <c r="O89" s="325" t="str">
        <f t="shared" si="9"/>
        <v/>
      </c>
      <c r="P89" s="13">
        <f>IFERROR(HLOOKUP("累计",'基础数据3-2021年预算'!$C$3:$O$143,ROW()-2,0)/10000,0)</f>
        <v>0</v>
      </c>
      <c r="Q89" s="340" t="str">
        <f t="shared" si="10"/>
        <v/>
      </c>
    </row>
    <row r="90" s="248" customFormat="1" ht="18" customHeight="1" outlineLevel="1" spans="2:17">
      <c r="B90" s="126" t="s">
        <v>103</v>
      </c>
      <c r="C90" s="13">
        <f>IFERROR(HLOOKUP($C$4,'基础数据1-2021年损益'!$C$3:$O$143,ROW()-2,0)/10000,0)</f>
        <v>0</v>
      </c>
      <c r="D90" s="13">
        <f>IFERROR(IF($C$4=1,HLOOKUP($D$4,'基础数据2-2020年损益'!$C$3:$O$143,ROW()-2,0)/10000,HLOOKUP(($C$4-1),'基础数据1-2021年损益'!$C$3:$O$143,ROW()-2,0)/10000),0)</f>
        <v>0</v>
      </c>
      <c r="E90" s="13">
        <f>IFERROR(HLOOKUP("累计",'基础数据1-2021年损益'!$C$3:$O$143,ROW()-2,0)/10000,0)</f>
        <v>0</v>
      </c>
      <c r="F90" s="13">
        <f ca="1">IFERROR(SUM(OFFSET('基础数据2-2020年损益'!C89,0,0,1,$C$4))/10000,0)</f>
        <v>0</v>
      </c>
      <c r="G90" s="309">
        <f ca="1" t="shared" si="11"/>
        <v>0</v>
      </c>
      <c r="H90" s="310">
        <f ca="1" t="shared" si="6"/>
        <v>0</v>
      </c>
      <c r="I90" s="324">
        <f t="shared" si="7"/>
        <v>0</v>
      </c>
      <c r="J90" s="325">
        <f t="shared" si="8"/>
        <v>0</v>
      </c>
      <c r="K90" s="326"/>
      <c r="L90" s="330"/>
      <c r="M90" s="285"/>
      <c r="N90" s="331">
        <f>IFERROR(HLOOKUP($C$4,'基础数据3-2021年预算'!$C$3:$O$143,ROW()-2,0)/10000,0)</f>
        <v>0</v>
      </c>
      <c r="O90" s="325" t="str">
        <f t="shared" si="9"/>
        <v/>
      </c>
      <c r="P90" s="13">
        <f>IFERROR(HLOOKUP("累计",'基础数据3-2021年预算'!$C$3:$O$143,ROW()-2,0)/10000,0)</f>
        <v>0</v>
      </c>
      <c r="Q90" s="340" t="str">
        <f t="shared" si="10"/>
        <v/>
      </c>
    </row>
    <row r="91" s="248" customFormat="1" ht="18" customHeight="1" outlineLevel="1" spans="2:17">
      <c r="B91" s="126" t="s">
        <v>104</v>
      </c>
      <c r="C91" s="13">
        <f>IFERROR(HLOOKUP($C$4,'基础数据1-2021年损益'!$C$3:$O$143,ROW()-2,0)/10000,0)</f>
        <v>0</v>
      </c>
      <c r="D91" s="13">
        <f>IFERROR(IF($C$4=1,HLOOKUP($D$4,'基础数据2-2020年损益'!$C$3:$O$143,ROW()-2,0)/10000,HLOOKUP(($C$4-1),'基础数据1-2021年损益'!$C$3:$O$143,ROW()-2,0)/10000),0)</f>
        <v>0</v>
      </c>
      <c r="E91" s="13">
        <f>IFERROR(HLOOKUP("累计",'基础数据1-2021年损益'!$C$3:$O$143,ROW()-2,0)/10000,0)</f>
        <v>0</v>
      </c>
      <c r="F91" s="13">
        <f ca="1">IFERROR(SUM(OFFSET('基础数据2-2020年损益'!C90,0,0,1,$C$4))/10000,0)</f>
        <v>0</v>
      </c>
      <c r="G91" s="309">
        <f ca="1" t="shared" si="11"/>
        <v>0</v>
      </c>
      <c r="H91" s="310">
        <f ca="1" t="shared" si="6"/>
        <v>0</v>
      </c>
      <c r="I91" s="324">
        <f t="shared" si="7"/>
        <v>0</v>
      </c>
      <c r="J91" s="325">
        <f t="shared" si="8"/>
        <v>0</v>
      </c>
      <c r="K91" s="326"/>
      <c r="L91" s="330"/>
      <c r="M91" s="285"/>
      <c r="N91" s="331">
        <f>IFERROR(HLOOKUP($C$4,'基础数据3-2021年预算'!$C$3:$O$143,ROW()-2,0)/10000,0)</f>
        <v>0</v>
      </c>
      <c r="O91" s="325" t="str">
        <f t="shared" si="9"/>
        <v/>
      </c>
      <c r="P91" s="13">
        <f>IFERROR(HLOOKUP("累计",'基础数据3-2021年预算'!$C$3:$O$143,ROW()-2,0)/10000,0)</f>
        <v>0</v>
      </c>
      <c r="Q91" s="340" t="str">
        <f t="shared" si="10"/>
        <v/>
      </c>
    </row>
    <row r="92" s="248" customFormat="1" ht="18" customHeight="1" spans="2:17">
      <c r="B92" s="127" t="s">
        <v>105</v>
      </c>
      <c r="C92" s="10">
        <f>IFERROR(HLOOKUP($C$4,'基础数据1-2021年损益'!$C$3:$O$143,ROW()-2,0)/10000,0)</f>
        <v>0</v>
      </c>
      <c r="D92" s="10">
        <f>IFERROR(IF($C$4=1,HLOOKUP($D$4,'基础数据2-2020年损益'!$C$3:$O$143,ROW()-2,0)/10000,HLOOKUP(($C$4-1),'基础数据1-2021年损益'!$C$3:$O$143,ROW()-2,0)/10000),0)</f>
        <v>0</v>
      </c>
      <c r="E92" s="10">
        <f>IFERROR(HLOOKUP("累计",'基础数据1-2021年损益'!$C$3:$O$143,ROW()-2,0)/10000,0)</f>
        <v>0</v>
      </c>
      <c r="F92" s="10">
        <f ca="1">IFERROR(SUM(OFFSET('基础数据2-2020年损益'!C91,0,0,1,$C$4))/10000,0)</f>
        <v>0</v>
      </c>
      <c r="G92" s="309">
        <f ca="1" t="shared" si="11"/>
        <v>0</v>
      </c>
      <c r="H92" s="310">
        <f ca="1" t="shared" si="6"/>
        <v>0</v>
      </c>
      <c r="I92" s="324">
        <f t="shared" si="7"/>
        <v>0</v>
      </c>
      <c r="J92" s="325">
        <f t="shared" si="8"/>
        <v>0</v>
      </c>
      <c r="K92" s="326"/>
      <c r="L92" s="329" t="s">
        <v>18</v>
      </c>
      <c r="M92" s="285"/>
      <c r="N92" s="328">
        <f>IFERROR(HLOOKUP($C$4,'基础数据3-2021年预算'!$C$3:$O$143,ROW()-2,0)/10000,0)</f>
        <v>0</v>
      </c>
      <c r="O92" s="325" t="str">
        <f t="shared" si="9"/>
        <v/>
      </c>
      <c r="P92" s="10">
        <f>IFERROR(HLOOKUP("累计",'基础数据3-2021年预算'!$C$3:$O$143,ROW()-2,0)/10000,0)</f>
        <v>0</v>
      </c>
      <c r="Q92" s="340" t="str">
        <f t="shared" si="10"/>
        <v/>
      </c>
    </row>
    <row r="93" s="285" customFormat="1" ht="18" customHeight="1" outlineLevel="1" spans="2:17">
      <c r="B93" s="126" t="s">
        <v>106</v>
      </c>
      <c r="C93" s="13">
        <f>IFERROR(HLOOKUP($C$4,'基础数据1-2021年损益'!$C$3:$O$143,ROW()-2,0)/10000,0)</f>
        <v>0</v>
      </c>
      <c r="D93" s="13">
        <f>IFERROR(IF($C$4=1,HLOOKUP($D$4,'基础数据2-2020年损益'!$C$3:$O$143,ROW()-2,0)/10000,HLOOKUP(($C$4-1),'基础数据1-2021年损益'!$C$3:$O$143,ROW()-2,0)/10000),0)</f>
        <v>0</v>
      </c>
      <c r="E93" s="13">
        <f>IFERROR(HLOOKUP("累计",'基础数据1-2021年损益'!$C$3:$O$143,ROW()-2,0)/10000,0)</f>
        <v>0</v>
      </c>
      <c r="F93" s="13">
        <f ca="1">IFERROR(SUM(OFFSET('基础数据2-2020年损益'!C92,0,0,1,$C$4))/10000,0)</f>
        <v>0</v>
      </c>
      <c r="G93" s="309">
        <f ca="1" t="shared" si="11"/>
        <v>0</v>
      </c>
      <c r="H93" s="310">
        <f ca="1" t="shared" si="6"/>
        <v>0</v>
      </c>
      <c r="I93" s="324">
        <f t="shared" si="7"/>
        <v>0</v>
      </c>
      <c r="J93" s="325">
        <f t="shared" si="8"/>
        <v>0</v>
      </c>
      <c r="K93" s="326"/>
      <c r="L93" s="330"/>
      <c r="N93" s="331">
        <f>IFERROR(HLOOKUP($C$4,'基础数据3-2021年预算'!$C$3:$O$143,ROW()-2,0)/10000,0)</f>
        <v>0</v>
      </c>
      <c r="O93" s="325" t="str">
        <f t="shared" si="9"/>
        <v/>
      </c>
      <c r="P93" s="13">
        <f>IFERROR(HLOOKUP("累计",'基础数据3-2021年预算'!$C$3:$O$143,ROW()-2,0)/10000,0)</f>
        <v>0</v>
      </c>
      <c r="Q93" s="340" t="str">
        <f t="shared" si="10"/>
        <v/>
      </c>
    </row>
    <row r="94" s="248" customFormat="1" ht="18" customHeight="1" outlineLevel="1" spans="2:17">
      <c r="B94" s="126" t="s">
        <v>107</v>
      </c>
      <c r="C94" s="13">
        <f>IFERROR(HLOOKUP($C$4,'基础数据1-2021年损益'!$C$3:$O$143,ROW()-2,0)/10000,0)</f>
        <v>0</v>
      </c>
      <c r="D94" s="13">
        <f>IFERROR(IF($C$4=1,HLOOKUP($D$4,'基础数据2-2020年损益'!$C$3:$O$143,ROW()-2,0)/10000,HLOOKUP(($C$4-1),'基础数据1-2021年损益'!$C$3:$O$143,ROW()-2,0)/10000),0)</f>
        <v>0</v>
      </c>
      <c r="E94" s="13">
        <f>IFERROR(HLOOKUP("累计",'基础数据1-2021年损益'!$C$3:$O$143,ROW()-2,0)/10000,0)</f>
        <v>0</v>
      </c>
      <c r="F94" s="13">
        <f ca="1">IFERROR(SUM(OFFSET('基础数据2-2020年损益'!C93,0,0,1,$C$4))/10000,0)</f>
        <v>0</v>
      </c>
      <c r="G94" s="309">
        <f ca="1" t="shared" si="11"/>
        <v>0</v>
      </c>
      <c r="H94" s="310">
        <f ca="1" t="shared" si="6"/>
        <v>0</v>
      </c>
      <c r="I94" s="324">
        <f t="shared" si="7"/>
        <v>0</v>
      </c>
      <c r="J94" s="325">
        <f t="shared" si="8"/>
        <v>0</v>
      </c>
      <c r="K94" s="332"/>
      <c r="L94" s="330"/>
      <c r="M94" s="285"/>
      <c r="N94" s="331">
        <f>IFERROR(HLOOKUP($C$4,'基础数据3-2021年预算'!$C$3:$O$143,ROW()-2,0)/10000,0)</f>
        <v>0</v>
      </c>
      <c r="O94" s="325" t="str">
        <f t="shared" si="9"/>
        <v/>
      </c>
      <c r="P94" s="13">
        <f>IFERROR(HLOOKUP("累计",'基础数据3-2021年预算'!$C$3:$O$143,ROW()-2,0)/10000,0)</f>
        <v>0</v>
      </c>
      <c r="Q94" s="340" t="str">
        <f t="shared" si="10"/>
        <v/>
      </c>
    </row>
    <row r="95" s="248" customFormat="1" ht="18" customHeight="1" outlineLevel="1" spans="2:17">
      <c r="B95" s="126" t="s">
        <v>108</v>
      </c>
      <c r="C95" s="13">
        <f>IFERROR(HLOOKUP($C$4,'基础数据1-2021年损益'!$C$3:$O$143,ROW()-2,0)/10000,0)</f>
        <v>0</v>
      </c>
      <c r="D95" s="13">
        <f>IFERROR(IF($C$4=1,HLOOKUP($D$4,'基础数据2-2020年损益'!$C$3:$O$143,ROW()-2,0)/10000,HLOOKUP(($C$4-1),'基础数据1-2021年损益'!$C$3:$O$143,ROW()-2,0)/10000),0)</f>
        <v>0</v>
      </c>
      <c r="E95" s="13">
        <f>IFERROR(HLOOKUP("累计",'基础数据1-2021年损益'!$C$3:$O$143,ROW()-2,0)/10000,0)</f>
        <v>0</v>
      </c>
      <c r="F95" s="13">
        <f ca="1">IFERROR(SUM(OFFSET('基础数据2-2020年损益'!C94,0,0,1,$C$4))/10000,0)</f>
        <v>0</v>
      </c>
      <c r="G95" s="309">
        <f ca="1" t="shared" si="11"/>
        <v>0</v>
      </c>
      <c r="H95" s="310">
        <f ca="1" t="shared" si="6"/>
        <v>0</v>
      </c>
      <c r="I95" s="324">
        <f t="shared" si="7"/>
        <v>0</v>
      </c>
      <c r="J95" s="325">
        <f t="shared" si="8"/>
        <v>0</v>
      </c>
      <c r="K95" s="326"/>
      <c r="L95" s="330"/>
      <c r="M95" s="285"/>
      <c r="N95" s="331">
        <f>IFERROR(HLOOKUP($C$4,'基础数据3-2021年预算'!$C$3:$O$143,ROW()-2,0)/10000,0)</f>
        <v>0</v>
      </c>
      <c r="O95" s="325" t="str">
        <f t="shared" si="9"/>
        <v/>
      </c>
      <c r="P95" s="13">
        <f>IFERROR(HLOOKUP("累计",'基础数据3-2021年预算'!$C$3:$O$143,ROW()-2,0)/10000,0)</f>
        <v>0</v>
      </c>
      <c r="Q95" s="340" t="str">
        <f t="shared" si="10"/>
        <v/>
      </c>
    </row>
    <row r="96" s="248" customFormat="1" ht="18" customHeight="1" outlineLevel="1" spans="2:17">
      <c r="B96" s="126" t="s">
        <v>109</v>
      </c>
      <c r="C96" s="13">
        <f>IFERROR(HLOOKUP($C$4,'基础数据1-2021年损益'!$C$3:$O$143,ROW()-2,0)/10000,0)</f>
        <v>0</v>
      </c>
      <c r="D96" s="13">
        <f>IFERROR(IF($C$4=1,HLOOKUP($D$4,'基础数据2-2020年损益'!$C$3:$O$143,ROW()-2,0)/10000,HLOOKUP(($C$4-1),'基础数据1-2021年损益'!$C$3:$O$143,ROW()-2,0)/10000),0)</f>
        <v>0</v>
      </c>
      <c r="E96" s="13">
        <f>IFERROR(HLOOKUP("累计",'基础数据1-2021年损益'!$C$3:$O$143,ROW()-2,0)/10000,0)</f>
        <v>0</v>
      </c>
      <c r="F96" s="13">
        <f ca="1">IFERROR(SUM(OFFSET('基础数据2-2020年损益'!C95,0,0,1,$C$4))/10000,0)</f>
        <v>0</v>
      </c>
      <c r="G96" s="309">
        <f ca="1" t="shared" si="11"/>
        <v>0</v>
      </c>
      <c r="H96" s="310">
        <f ca="1" t="shared" si="6"/>
        <v>0</v>
      </c>
      <c r="I96" s="324">
        <f t="shared" si="7"/>
        <v>0</v>
      </c>
      <c r="J96" s="325">
        <f t="shared" si="8"/>
        <v>0</v>
      </c>
      <c r="K96" s="326"/>
      <c r="L96" s="330"/>
      <c r="M96" s="285"/>
      <c r="N96" s="331">
        <f>IFERROR(HLOOKUP($C$4,'基础数据3-2021年预算'!$C$3:$O$143,ROW()-2,0)/10000,0)</f>
        <v>0</v>
      </c>
      <c r="O96" s="325" t="str">
        <f t="shared" si="9"/>
        <v/>
      </c>
      <c r="P96" s="13">
        <f>IFERROR(HLOOKUP("累计",'基础数据3-2021年预算'!$C$3:$O$143,ROW()-2,0)/10000,0)</f>
        <v>0</v>
      </c>
      <c r="Q96" s="340" t="str">
        <f t="shared" si="10"/>
        <v/>
      </c>
    </row>
    <row r="97" s="248" customFormat="1" ht="18" customHeight="1" outlineLevel="1" spans="2:17">
      <c r="B97" s="126" t="s">
        <v>110</v>
      </c>
      <c r="C97" s="13">
        <f>IFERROR(HLOOKUP($C$4,'基础数据1-2021年损益'!$C$3:$O$143,ROW()-2,0)/10000,0)</f>
        <v>0</v>
      </c>
      <c r="D97" s="13">
        <f>IFERROR(IF($C$4=1,HLOOKUP($D$4,'基础数据2-2020年损益'!$C$3:$O$143,ROW()-2,0)/10000,HLOOKUP(($C$4-1),'基础数据1-2021年损益'!$C$3:$O$143,ROW()-2,0)/10000),0)</f>
        <v>0</v>
      </c>
      <c r="E97" s="13">
        <f>IFERROR(HLOOKUP("累计",'基础数据1-2021年损益'!$C$3:$O$143,ROW()-2,0)/10000,0)</f>
        <v>0</v>
      </c>
      <c r="F97" s="13">
        <f ca="1">IFERROR(SUM(OFFSET('基础数据2-2020年损益'!C96,0,0,1,$C$4))/10000,0)</f>
        <v>0</v>
      </c>
      <c r="G97" s="309">
        <f ca="1" t="shared" si="11"/>
        <v>0</v>
      </c>
      <c r="H97" s="310">
        <f ca="1" t="shared" si="6"/>
        <v>0</v>
      </c>
      <c r="I97" s="324">
        <f t="shared" si="7"/>
        <v>0</v>
      </c>
      <c r="J97" s="325">
        <f t="shared" si="8"/>
        <v>0</v>
      </c>
      <c r="K97" s="332"/>
      <c r="L97" s="330"/>
      <c r="M97" s="285"/>
      <c r="N97" s="331">
        <f>IFERROR(HLOOKUP($C$4,'基础数据3-2021年预算'!$C$3:$O$143,ROW()-2,0)/10000,0)</f>
        <v>0</v>
      </c>
      <c r="O97" s="325" t="str">
        <f t="shared" si="9"/>
        <v/>
      </c>
      <c r="P97" s="13">
        <f>IFERROR(HLOOKUP("累计",'基础数据3-2021年预算'!$C$3:$O$143,ROW()-2,0)/10000,0)</f>
        <v>0</v>
      </c>
      <c r="Q97" s="340" t="str">
        <f t="shared" si="10"/>
        <v/>
      </c>
    </row>
    <row r="98" s="285" customFormat="1" ht="18" customHeight="1" outlineLevel="1" spans="2:17">
      <c r="B98" s="126" t="s">
        <v>111</v>
      </c>
      <c r="C98" s="13">
        <f>IFERROR(HLOOKUP($C$4,'基础数据1-2021年损益'!$C$3:$O$143,ROW()-2,0)/10000,0)</f>
        <v>0</v>
      </c>
      <c r="D98" s="13">
        <f>IFERROR(IF($C$4=1,HLOOKUP($D$4,'基础数据2-2020年损益'!$C$3:$O$143,ROW()-2,0)/10000,HLOOKUP(($C$4-1),'基础数据1-2021年损益'!$C$3:$O$143,ROW()-2,0)/10000),0)</f>
        <v>0</v>
      </c>
      <c r="E98" s="13">
        <f>IFERROR(HLOOKUP("累计",'基础数据1-2021年损益'!$C$3:$O$143,ROW()-2,0)/10000,0)</f>
        <v>0</v>
      </c>
      <c r="F98" s="13">
        <f ca="1">IFERROR(SUM(OFFSET('基础数据2-2020年损益'!C97,0,0,1,$C$4))/10000,0)</f>
        <v>0</v>
      </c>
      <c r="G98" s="309">
        <f ca="1" t="shared" si="11"/>
        <v>0</v>
      </c>
      <c r="H98" s="310">
        <f ca="1" t="shared" si="6"/>
        <v>0</v>
      </c>
      <c r="I98" s="324">
        <f t="shared" si="7"/>
        <v>0</v>
      </c>
      <c r="J98" s="325">
        <f t="shared" si="8"/>
        <v>0</v>
      </c>
      <c r="K98" s="326"/>
      <c r="L98" s="330"/>
      <c r="N98" s="331">
        <f>IFERROR(HLOOKUP($C$4,'基础数据3-2021年预算'!$C$3:$O$143,ROW()-2,0)/10000,0)</f>
        <v>0</v>
      </c>
      <c r="O98" s="325" t="str">
        <f t="shared" si="9"/>
        <v/>
      </c>
      <c r="P98" s="13">
        <f>IFERROR(HLOOKUP("累计",'基础数据3-2021年预算'!$C$3:$O$143,ROW()-2,0)/10000,0)</f>
        <v>0</v>
      </c>
      <c r="Q98" s="340" t="str">
        <f t="shared" si="10"/>
        <v/>
      </c>
    </row>
    <row r="99" s="248" customFormat="1" ht="18" customHeight="1" outlineLevel="1" spans="2:17">
      <c r="B99" s="126" t="s">
        <v>112</v>
      </c>
      <c r="C99" s="13">
        <f>IFERROR(HLOOKUP($C$4,'基础数据1-2021年损益'!$C$3:$O$143,ROW()-2,0)/10000,0)</f>
        <v>0</v>
      </c>
      <c r="D99" s="13">
        <f>IFERROR(IF($C$4=1,HLOOKUP($D$4,'基础数据2-2020年损益'!$C$3:$O$143,ROW()-2,0)/10000,HLOOKUP(($C$4-1),'基础数据1-2021年损益'!$C$3:$O$143,ROW()-2,0)/10000),0)</f>
        <v>0</v>
      </c>
      <c r="E99" s="13">
        <f>IFERROR(HLOOKUP("累计",'基础数据1-2021年损益'!$C$3:$O$143,ROW()-2,0)/10000,0)</f>
        <v>0</v>
      </c>
      <c r="F99" s="13">
        <f ca="1">IFERROR(SUM(OFFSET('基础数据2-2020年损益'!C98,0,0,1,$C$4))/10000,0)</f>
        <v>0</v>
      </c>
      <c r="G99" s="309">
        <f ca="1" t="shared" si="11"/>
        <v>0</v>
      </c>
      <c r="H99" s="310">
        <f ca="1" t="shared" si="6"/>
        <v>0</v>
      </c>
      <c r="I99" s="324">
        <f t="shared" si="7"/>
        <v>0</v>
      </c>
      <c r="J99" s="325">
        <f t="shared" si="8"/>
        <v>0</v>
      </c>
      <c r="K99" s="332"/>
      <c r="L99" s="330"/>
      <c r="M99" s="285"/>
      <c r="N99" s="331">
        <f>IFERROR(HLOOKUP($C$4,'基础数据3-2021年预算'!$C$3:$O$143,ROW()-2,0)/10000,0)</f>
        <v>0</v>
      </c>
      <c r="O99" s="325" t="str">
        <f t="shared" si="9"/>
        <v/>
      </c>
      <c r="P99" s="13">
        <f>IFERROR(HLOOKUP("累计",'基础数据3-2021年预算'!$C$3:$O$143,ROW()-2,0)/10000,0)</f>
        <v>0</v>
      </c>
      <c r="Q99" s="340" t="str">
        <f t="shared" si="10"/>
        <v/>
      </c>
    </row>
    <row r="100" s="248" customFormat="1" ht="18" customHeight="1" outlineLevel="1" spans="2:17">
      <c r="B100" s="126" t="s">
        <v>113</v>
      </c>
      <c r="C100" s="13">
        <f>IFERROR(HLOOKUP($C$4,'基础数据1-2021年损益'!$C$3:$O$143,ROW()-2,0)/10000,0)</f>
        <v>0</v>
      </c>
      <c r="D100" s="13">
        <f>IFERROR(IF($C$4=1,HLOOKUP($D$4,'基础数据2-2020年损益'!$C$3:$O$143,ROW()-2,0)/10000,HLOOKUP(($C$4-1),'基础数据1-2021年损益'!$C$3:$O$143,ROW()-2,0)/10000),0)</f>
        <v>0</v>
      </c>
      <c r="E100" s="13">
        <f>IFERROR(HLOOKUP("累计",'基础数据1-2021年损益'!$C$3:$O$143,ROW()-2,0)/10000,0)</f>
        <v>0</v>
      </c>
      <c r="F100" s="13">
        <f ca="1">IFERROR(SUM(OFFSET('基础数据2-2020年损益'!C99,0,0,1,$C$4))/10000,0)</f>
        <v>0</v>
      </c>
      <c r="G100" s="309">
        <f ca="1" t="shared" si="11"/>
        <v>0</v>
      </c>
      <c r="H100" s="310">
        <f ca="1" t="shared" si="6"/>
        <v>0</v>
      </c>
      <c r="I100" s="324">
        <f t="shared" si="7"/>
        <v>0</v>
      </c>
      <c r="J100" s="325">
        <f t="shared" si="8"/>
        <v>0</v>
      </c>
      <c r="K100" s="326"/>
      <c r="L100" s="330"/>
      <c r="M100" s="285"/>
      <c r="N100" s="331">
        <f>IFERROR(HLOOKUP($C$4,'基础数据3-2021年预算'!$C$3:$O$143,ROW()-2,0)/10000,0)</f>
        <v>0</v>
      </c>
      <c r="O100" s="325" t="str">
        <f t="shared" si="9"/>
        <v/>
      </c>
      <c r="P100" s="13">
        <f>IFERROR(HLOOKUP("累计",'基础数据3-2021年预算'!$C$3:$O$143,ROW()-2,0)/10000,0)</f>
        <v>0</v>
      </c>
      <c r="Q100" s="340" t="str">
        <f t="shared" si="10"/>
        <v/>
      </c>
    </row>
    <row r="101" s="285" customFormat="1" ht="18" customHeight="1" outlineLevel="1" spans="2:17">
      <c r="B101" s="126" t="s">
        <v>114</v>
      </c>
      <c r="C101" s="13">
        <f>IFERROR(HLOOKUP($C$4,'基础数据1-2021年损益'!$C$3:$O$143,ROW()-2,0)/10000,0)</f>
        <v>0</v>
      </c>
      <c r="D101" s="13">
        <f>IFERROR(IF($C$4=1,HLOOKUP($D$4,'基础数据2-2020年损益'!$C$3:$O$143,ROW()-2,0)/10000,HLOOKUP(($C$4-1),'基础数据1-2021年损益'!$C$3:$O$143,ROW()-2,0)/10000),0)</f>
        <v>0</v>
      </c>
      <c r="E101" s="13">
        <f>IFERROR(HLOOKUP("累计",'基础数据1-2021年损益'!$C$3:$O$143,ROW()-2,0)/10000,0)</f>
        <v>0</v>
      </c>
      <c r="F101" s="13">
        <f ca="1">IFERROR(SUM(OFFSET('基础数据2-2020年损益'!C100,0,0,1,$C$4))/10000,0)</f>
        <v>0</v>
      </c>
      <c r="G101" s="309">
        <f ca="1" t="shared" si="11"/>
        <v>0</v>
      </c>
      <c r="H101" s="310">
        <f ca="1" t="shared" si="6"/>
        <v>0</v>
      </c>
      <c r="I101" s="324">
        <f t="shared" si="7"/>
        <v>0</v>
      </c>
      <c r="J101" s="325">
        <f t="shared" si="8"/>
        <v>0</v>
      </c>
      <c r="K101" s="326"/>
      <c r="L101" s="330"/>
      <c r="N101" s="331">
        <f>IFERROR(HLOOKUP($C$4,'基础数据3-2021年预算'!$C$3:$O$143,ROW()-2,0)/10000,0)</f>
        <v>0</v>
      </c>
      <c r="O101" s="325" t="str">
        <f t="shared" si="9"/>
        <v/>
      </c>
      <c r="P101" s="13">
        <f>IFERROR(HLOOKUP("累计",'基础数据3-2021年预算'!$C$3:$O$143,ROW()-2,0)/10000,0)</f>
        <v>0</v>
      </c>
      <c r="Q101" s="340" t="str">
        <f t="shared" si="10"/>
        <v/>
      </c>
    </row>
    <row r="102" s="248" customFormat="1" ht="18" customHeight="1" outlineLevel="1" spans="2:17">
      <c r="B102" s="126" t="s">
        <v>115</v>
      </c>
      <c r="C102" s="13">
        <f>IFERROR(HLOOKUP($C$4,'基础数据1-2021年损益'!$C$3:$O$143,ROW()-2,0)/10000,0)</f>
        <v>0</v>
      </c>
      <c r="D102" s="13">
        <f>IFERROR(IF($C$4=1,HLOOKUP($D$4,'基础数据2-2020年损益'!$C$3:$O$143,ROW()-2,0)/10000,HLOOKUP(($C$4-1),'基础数据1-2021年损益'!$C$3:$O$143,ROW()-2,0)/10000),0)</f>
        <v>0</v>
      </c>
      <c r="E102" s="13">
        <f>IFERROR(HLOOKUP("累计",'基础数据1-2021年损益'!$C$3:$O$143,ROW()-2,0)/10000,0)</f>
        <v>0</v>
      </c>
      <c r="F102" s="13">
        <f ca="1">IFERROR(SUM(OFFSET('基础数据2-2020年损益'!C101,0,0,1,$C$4))/10000,0)</f>
        <v>0</v>
      </c>
      <c r="G102" s="309">
        <f ca="1" t="shared" si="11"/>
        <v>0</v>
      </c>
      <c r="H102" s="310">
        <f ca="1" t="shared" si="6"/>
        <v>0</v>
      </c>
      <c r="I102" s="324">
        <f t="shared" si="7"/>
        <v>0</v>
      </c>
      <c r="J102" s="325">
        <f t="shared" si="8"/>
        <v>0</v>
      </c>
      <c r="K102" s="326"/>
      <c r="L102" s="330"/>
      <c r="M102" s="285"/>
      <c r="N102" s="331">
        <f>IFERROR(HLOOKUP($C$4,'基础数据3-2021年预算'!$C$3:$O$143,ROW()-2,0)/10000,0)</f>
        <v>0</v>
      </c>
      <c r="O102" s="325" t="str">
        <f t="shared" si="9"/>
        <v/>
      </c>
      <c r="P102" s="13">
        <f>IFERROR(HLOOKUP("累计",'基础数据3-2021年预算'!$C$3:$O$143,ROW()-2,0)/10000,0)</f>
        <v>0</v>
      </c>
      <c r="Q102" s="340" t="str">
        <f t="shared" si="10"/>
        <v/>
      </c>
    </row>
    <row r="103" s="285" customFormat="1" ht="18" customHeight="1" outlineLevel="1" spans="2:17">
      <c r="B103" s="126" t="s">
        <v>116</v>
      </c>
      <c r="C103" s="13">
        <f>IFERROR(HLOOKUP($C$4,'基础数据1-2021年损益'!$C$3:$O$143,ROW()-2,0)/10000,0)</f>
        <v>0</v>
      </c>
      <c r="D103" s="13">
        <f>IFERROR(IF($C$4=1,HLOOKUP($D$4,'基础数据2-2020年损益'!$C$3:$O$143,ROW()-2,0)/10000,HLOOKUP(($C$4-1),'基础数据1-2021年损益'!$C$3:$O$143,ROW()-2,0)/10000),0)</f>
        <v>0</v>
      </c>
      <c r="E103" s="13">
        <f>IFERROR(HLOOKUP("累计",'基础数据1-2021年损益'!$C$3:$O$143,ROW()-2,0)/10000,0)</f>
        <v>0</v>
      </c>
      <c r="F103" s="13">
        <f ca="1">IFERROR(SUM(OFFSET('基础数据2-2020年损益'!C102,0,0,1,$C$4))/10000,0)</f>
        <v>0</v>
      </c>
      <c r="G103" s="309">
        <f ca="1" t="shared" si="11"/>
        <v>0</v>
      </c>
      <c r="H103" s="310">
        <f ca="1" t="shared" si="6"/>
        <v>0</v>
      </c>
      <c r="I103" s="324">
        <f t="shared" si="7"/>
        <v>0</v>
      </c>
      <c r="J103" s="325">
        <f t="shared" si="8"/>
        <v>0</v>
      </c>
      <c r="K103" s="326"/>
      <c r="L103" s="330"/>
      <c r="N103" s="331">
        <f>IFERROR(HLOOKUP($C$4,'基础数据3-2021年预算'!$C$3:$O$143,ROW()-2,0)/10000,0)</f>
        <v>0</v>
      </c>
      <c r="O103" s="325" t="str">
        <f t="shared" si="9"/>
        <v/>
      </c>
      <c r="P103" s="13">
        <f>IFERROR(HLOOKUP("累计",'基础数据3-2021年预算'!$C$3:$O$143,ROW()-2,0)/10000,0)</f>
        <v>0</v>
      </c>
      <c r="Q103" s="340" t="str">
        <f t="shared" si="10"/>
        <v/>
      </c>
    </row>
    <row r="104" s="248" customFormat="1" ht="18" customHeight="1" outlineLevel="1" spans="2:17">
      <c r="B104" s="126" t="s">
        <v>117</v>
      </c>
      <c r="C104" s="13">
        <f>IFERROR(HLOOKUP($C$4,'基础数据1-2021年损益'!$C$3:$O$143,ROW()-2,0)/10000,0)</f>
        <v>0</v>
      </c>
      <c r="D104" s="13">
        <f>IFERROR(IF($C$4=1,HLOOKUP($D$4,'基础数据2-2020年损益'!$C$3:$O$143,ROW()-2,0)/10000,HLOOKUP(($C$4-1),'基础数据1-2021年损益'!$C$3:$O$143,ROW()-2,0)/10000),0)</f>
        <v>0</v>
      </c>
      <c r="E104" s="13">
        <f>IFERROR(HLOOKUP("累计",'基础数据1-2021年损益'!$C$3:$O$143,ROW()-2,0)/10000,0)</f>
        <v>0</v>
      </c>
      <c r="F104" s="13">
        <f ca="1">IFERROR(SUM(OFFSET('基础数据2-2020年损益'!C103,0,0,1,$C$4))/10000,0)</f>
        <v>0</v>
      </c>
      <c r="G104" s="309">
        <f ca="1" t="shared" si="11"/>
        <v>0</v>
      </c>
      <c r="H104" s="310">
        <f ca="1" t="shared" si="6"/>
        <v>0</v>
      </c>
      <c r="I104" s="324">
        <f t="shared" si="7"/>
        <v>0</v>
      </c>
      <c r="J104" s="325">
        <f t="shared" si="8"/>
        <v>0</v>
      </c>
      <c r="K104" s="332"/>
      <c r="L104" s="330"/>
      <c r="M104" s="285"/>
      <c r="N104" s="331">
        <f>IFERROR(HLOOKUP($C$4,'基础数据3-2021年预算'!$C$3:$O$143,ROW()-2,0)/10000,0)</f>
        <v>0</v>
      </c>
      <c r="O104" s="325" t="str">
        <f t="shared" si="9"/>
        <v/>
      </c>
      <c r="P104" s="13">
        <f>IFERROR(HLOOKUP("累计",'基础数据3-2021年预算'!$C$3:$O$143,ROW()-2,0)/10000,0)</f>
        <v>0</v>
      </c>
      <c r="Q104" s="340" t="str">
        <f t="shared" si="10"/>
        <v/>
      </c>
    </row>
    <row r="105" s="248" customFormat="1" ht="18" customHeight="1" outlineLevel="1" spans="2:17">
      <c r="B105" s="126" t="s">
        <v>118</v>
      </c>
      <c r="C105" s="13">
        <f>IFERROR(HLOOKUP($C$4,'基础数据1-2021年损益'!$C$3:$O$143,ROW()-2,0)/10000,0)</f>
        <v>0</v>
      </c>
      <c r="D105" s="13">
        <f>IFERROR(IF($C$4=1,HLOOKUP($D$4,'基础数据2-2020年损益'!$C$3:$O$143,ROW()-2,0)/10000,HLOOKUP(($C$4-1),'基础数据1-2021年损益'!$C$3:$O$143,ROW()-2,0)/10000),0)</f>
        <v>0</v>
      </c>
      <c r="E105" s="13">
        <f>IFERROR(HLOOKUP("累计",'基础数据1-2021年损益'!$C$3:$O$143,ROW()-2,0)/10000,0)</f>
        <v>0</v>
      </c>
      <c r="F105" s="13">
        <f ca="1">IFERROR(SUM(OFFSET('基础数据2-2020年损益'!C104,0,0,1,$C$4))/10000,0)</f>
        <v>0</v>
      </c>
      <c r="G105" s="309">
        <f ca="1" t="shared" si="11"/>
        <v>0</v>
      </c>
      <c r="H105" s="310">
        <f ca="1" t="shared" si="6"/>
        <v>0</v>
      </c>
      <c r="I105" s="324">
        <f t="shared" si="7"/>
        <v>0</v>
      </c>
      <c r="J105" s="325">
        <f t="shared" si="8"/>
        <v>0</v>
      </c>
      <c r="K105" s="326"/>
      <c r="L105" s="330"/>
      <c r="M105" s="285"/>
      <c r="N105" s="331">
        <f>IFERROR(HLOOKUP($C$4,'基础数据3-2021年预算'!$C$3:$O$143,ROW()-2,0)/10000,0)</f>
        <v>0</v>
      </c>
      <c r="O105" s="325" t="str">
        <f t="shared" si="9"/>
        <v/>
      </c>
      <c r="P105" s="13">
        <f>IFERROR(HLOOKUP("累计",'基础数据3-2021年预算'!$C$3:$O$143,ROW()-2,0)/10000,0)</f>
        <v>0</v>
      </c>
      <c r="Q105" s="340" t="str">
        <f t="shared" si="10"/>
        <v/>
      </c>
    </row>
    <row r="106" s="248" customFormat="1" ht="18" customHeight="1" outlineLevel="1" spans="2:17">
      <c r="B106" s="126" t="s">
        <v>119</v>
      </c>
      <c r="C106" s="13">
        <f>IFERROR(HLOOKUP($C$4,'基础数据1-2021年损益'!$C$3:$O$143,ROW()-2,0)/10000,0)</f>
        <v>0</v>
      </c>
      <c r="D106" s="13">
        <f>IFERROR(IF($C$4=1,HLOOKUP($D$4,'基础数据2-2020年损益'!$C$3:$O$143,ROW()-2,0)/10000,HLOOKUP(($C$4-1),'基础数据1-2021年损益'!$C$3:$O$143,ROW()-2,0)/10000),0)</f>
        <v>0</v>
      </c>
      <c r="E106" s="13">
        <f>IFERROR(HLOOKUP("累计",'基础数据1-2021年损益'!$C$3:$O$143,ROW()-2,0)/10000,0)</f>
        <v>0</v>
      </c>
      <c r="F106" s="13">
        <f ca="1">IFERROR(SUM(OFFSET('基础数据2-2020年损益'!C105,0,0,1,$C$4))/10000,0)</f>
        <v>0</v>
      </c>
      <c r="G106" s="309">
        <f ca="1" t="shared" si="11"/>
        <v>0</v>
      </c>
      <c r="H106" s="310">
        <f ca="1" t="shared" si="6"/>
        <v>0</v>
      </c>
      <c r="I106" s="324">
        <f t="shared" si="7"/>
        <v>0</v>
      </c>
      <c r="J106" s="325">
        <f t="shared" si="8"/>
        <v>0</v>
      </c>
      <c r="K106" s="326"/>
      <c r="L106" s="330"/>
      <c r="M106" s="285"/>
      <c r="N106" s="331">
        <f>IFERROR(HLOOKUP($C$4,'基础数据3-2021年预算'!$C$3:$O$143,ROW()-2,0)/10000,0)</f>
        <v>0</v>
      </c>
      <c r="O106" s="325" t="str">
        <f t="shared" si="9"/>
        <v/>
      </c>
      <c r="P106" s="13">
        <f>IFERROR(HLOOKUP("累计",'基础数据3-2021年预算'!$C$3:$O$143,ROW()-2,0)/10000,0)</f>
        <v>0</v>
      </c>
      <c r="Q106" s="340" t="str">
        <f t="shared" si="10"/>
        <v/>
      </c>
    </row>
    <row r="107" s="248" customFormat="1" ht="18" customHeight="1" outlineLevel="1" spans="2:17">
      <c r="B107" s="126" t="s">
        <v>120</v>
      </c>
      <c r="C107" s="13">
        <f>IFERROR(HLOOKUP($C$4,'基础数据1-2021年损益'!$C$3:$O$143,ROW()-2,0)/10000,0)</f>
        <v>0</v>
      </c>
      <c r="D107" s="13">
        <f>IFERROR(IF($C$4=1,HLOOKUP($D$4,'基础数据2-2020年损益'!$C$3:$O$143,ROW()-2,0)/10000,HLOOKUP(($C$4-1),'基础数据1-2021年损益'!$C$3:$O$143,ROW()-2,0)/10000),0)</f>
        <v>0</v>
      </c>
      <c r="E107" s="13">
        <f>IFERROR(HLOOKUP("累计",'基础数据1-2021年损益'!$C$3:$O$143,ROW()-2,0)/10000,0)</f>
        <v>0</v>
      </c>
      <c r="F107" s="13">
        <f ca="1">IFERROR(SUM(OFFSET('基础数据2-2020年损益'!C106,0,0,1,$C$4))/10000,0)</f>
        <v>0</v>
      </c>
      <c r="G107" s="309">
        <f ca="1" t="shared" si="11"/>
        <v>0</v>
      </c>
      <c r="H107" s="310">
        <f ca="1" t="shared" si="6"/>
        <v>0</v>
      </c>
      <c r="I107" s="324">
        <f t="shared" si="7"/>
        <v>0</v>
      </c>
      <c r="J107" s="325">
        <f t="shared" si="8"/>
        <v>0</v>
      </c>
      <c r="K107" s="326"/>
      <c r="L107" s="330"/>
      <c r="M107" s="285"/>
      <c r="N107" s="331">
        <f>IFERROR(HLOOKUP($C$4,'基础数据3-2021年预算'!$C$3:$O$143,ROW()-2,0)/10000,0)</f>
        <v>0</v>
      </c>
      <c r="O107" s="325" t="str">
        <f t="shared" si="9"/>
        <v/>
      </c>
      <c r="P107" s="13">
        <f>IFERROR(HLOOKUP("累计",'基础数据3-2021年预算'!$C$3:$O$143,ROW()-2,0)/10000,0)</f>
        <v>0</v>
      </c>
      <c r="Q107" s="340" t="str">
        <f t="shared" si="10"/>
        <v/>
      </c>
    </row>
    <row r="108" s="248" customFormat="1" ht="18" customHeight="1" outlineLevel="1" spans="2:17">
      <c r="B108" s="126" t="s">
        <v>121</v>
      </c>
      <c r="C108" s="13">
        <f>IFERROR(HLOOKUP($C$4,'基础数据1-2021年损益'!$C$3:$O$143,ROW()-2,0)/10000,0)</f>
        <v>0</v>
      </c>
      <c r="D108" s="13">
        <f>IFERROR(IF($C$4=1,HLOOKUP($D$4,'基础数据2-2020年损益'!$C$3:$O$143,ROW()-2,0)/10000,HLOOKUP(($C$4-1),'基础数据1-2021年损益'!$C$3:$O$143,ROW()-2,0)/10000),0)</f>
        <v>0</v>
      </c>
      <c r="E108" s="13">
        <f>IFERROR(HLOOKUP("累计",'基础数据1-2021年损益'!$C$3:$O$143,ROW()-2,0)/10000,0)</f>
        <v>0</v>
      </c>
      <c r="F108" s="13">
        <f ca="1">IFERROR(SUM(OFFSET('基础数据2-2020年损益'!C107,0,0,1,$C$4))/10000,0)</f>
        <v>0</v>
      </c>
      <c r="G108" s="309">
        <f ca="1" t="shared" si="11"/>
        <v>0</v>
      </c>
      <c r="H108" s="310">
        <f ca="1" t="shared" si="6"/>
        <v>0</v>
      </c>
      <c r="I108" s="324">
        <f t="shared" si="7"/>
        <v>0</v>
      </c>
      <c r="J108" s="325">
        <f t="shared" si="8"/>
        <v>0</v>
      </c>
      <c r="K108" s="326"/>
      <c r="L108" s="330"/>
      <c r="M108" s="285"/>
      <c r="N108" s="331">
        <f>IFERROR(HLOOKUP($C$4,'基础数据3-2021年预算'!$C$3:$O$143,ROW()-2,0)/10000,0)</f>
        <v>0</v>
      </c>
      <c r="O108" s="325" t="str">
        <f t="shared" si="9"/>
        <v/>
      </c>
      <c r="P108" s="13">
        <f>IFERROR(HLOOKUP("累计",'基础数据3-2021年预算'!$C$3:$O$143,ROW()-2,0)/10000,0)</f>
        <v>0</v>
      </c>
      <c r="Q108" s="340" t="str">
        <f t="shared" si="10"/>
        <v/>
      </c>
    </row>
    <row r="109" s="248" customFormat="1" ht="18" customHeight="1" outlineLevel="1" spans="2:17">
      <c r="B109" s="126" t="s">
        <v>122</v>
      </c>
      <c r="C109" s="13">
        <f>IFERROR(HLOOKUP($C$4,'基础数据1-2021年损益'!$C$3:$O$143,ROW()-2,0)/10000,0)</f>
        <v>0</v>
      </c>
      <c r="D109" s="13">
        <f>IFERROR(IF($C$4=1,HLOOKUP($D$4,'基础数据2-2020年损益'!$C$3:$O$143,ROW()-2,0)/10000,HLOOKUP(($C$4-1),'基础数据1-2021年损益'!$C$3:$O$143,ROW()-2,0)/10000),0)</f>
        <v>0</v>
      </c>
      <c r="E109" s="13">
        <f>IFERROR(HLOOKUP("累计",'基础数据1-2021年损益'!$C$3:$O$143,ROW()-2,0)/10000,0)</f>
        <v>0</v>
      </c>
      <c r="F109" s="13">
        <f ca="1">IFERROR(SUM(OFFSET('基础数据2-2020年损益'!C108,0,0,1,$C$4))/10000,0)</f>
        <v>0</v>
      </c>
      <c r="G109" s="309">
        <f ca="1" t="shared" si="11"/>
        <v>0</v>
      </c>
      <c r="H109" s="310">
        <f ca="1" t="shared" si="6"/>
        <v>0</v>
      </c>
      <c r="I109" s="324">
        <f t="shared" si="7"/>
        <v>0</v>
      </c>
      <c r="J109" s="325">
        <f t="shared" si="8"/>
        <v>0</v>
      </c>
      <c r="K109" s="326"/>
      <c r="L109" s="330"/>
      <c r="M109" s="285"/>
      <c r="N109" s="331">
        <f>IFERROR(HLOOKUP($C$4,'基础数据3-2021年预算'!$C$3:$O$143,ROW()-2,0)/10000,0)</f>
        <v>0</v>
      </c>
      <c r="O109" s="325" t="str">
        <f t="shared" si="9"/>
        <v/>
      </c>
      <c r="P109" s="13">
        <f>IFERROR(HLOOKUP("累计",'基础数据3-2021年预算'!$C$3:$O$143,ROW()-2,0)/10000,0)</f>
        <v>0</v>
      </c>
      <c r="Q109" s="340" t="str">
        <f t="shared" si="10"/>
        <v/>
      </c>
    </row>
    <row r="110" s="248" customFormat="1" ht="18" customHeight="1" outlineLevel="1" spans="2:17">
      <c r="B110" s="126" t="s">
        <v>123</v>
      </c>
      <c r="C110" s="13">
        <f>IFERROR(HLOOKUP($C$4,'基础数据1-2021年损益'!$C$3:$O$143,ROW()-2,0)/10000,0)</f>
        <v>0</v>
      </c>
      <c r="D110" s="13">
        <f>IFERROR(IF($C$4=1,HLOOKUP($D$4,'基础数据2-2020年损益'!$C$3:$O$143,ROW()-2,0)/10000,HLOOKUP(($C$4-1),'基础数据1-2021年损益'!$C$3:$O$143,ROW()-2,0)/10000),0)</f>
        <v>0</v>
      </c>
      <c r="E110" s="13">
        <f>IFERROR(HLOOKUP("累计",'基础数据1-2021年损益'!$C$3:$O$143,ROW()-2,0)/10000,0)</f>
        <v>0</v>
      </c>
      <c r="F110" s="13">
        <f ca="1">IFERROR(SUM(OFFSET('基础数据2-2020年损益'!C109,0,0,1,$C$4))/10000,0)</f>
        <v>0</v>
      </c>
      <c r="G110" s="309">
        <f ca="1" t="shared" si="11"/>
        <v>0</v>
      </c>
      <c r="H110" s="310">
        <f ca="1" t="shared" si="6"/>
        <v>0</v>
      </c>
      <c r="I110" s="324">
        <f t="shared" si="7"/>
        <v>0</v>
      </c>
      <c r="J110" s="325">
        <f t="shared" si="8"/>
        <v>0</v>
      </c>
      <c r="K110" s="326"/>
      <c r="L110" s="330"/>
      <c r="M110" s="285"/>
      <c r="N110" s="331">
        <f>IFERROR(HLOOKUP($C$4,'基础数据3-2021年预算'!$C$3:$O$143,ROW()-2,0)/10000,0)</f>
        <v>0</v>
      </c>
      <c r="O110" s="325" t="str">
        <f t="shared" si="9"/>
        <v/>
      </c>
      <c r="P110" s="13">
        <f>IFERROR(HLOOKUP("累计",'基础数据3-2021年预算'!$C$3:$O$143,ROW()-2,0)/10000,0)</f>
        <v>0</v>
      </c>
      <c r="Q110" s="340" t="str">
        <f t="shared" si="10"/>
        <v/>
      </c>
    </row>
    <row r="111" s="248" customFormat="1" ht="18" customHeight="1" outlineLevel="1" spans="2:17">
      <c r="B111" s="126" t="s">
        <v>124</v>
      </c>
      <c r="C111" s="13">
        <f>IFERROR(HLOOKUP($C$4,'基础数据1-2021年损益'!$C$3:$O$143,ROW()-2,0)/10000,0)</f>
        <v>0</v>
      </c>
      <c r="D111" s="13">
        <f>IFERROR(IF($C$4=1,HLOOKUP($D$4,'基础数据2-2020年损益'!$C$3:$O$143,ROW()-2,0)/10000,HLOOKUP(($C$4-1),'基础数据1-2021年损益'!$C$3:$O$143,ROW()-2,0)/10000),0)</f>
        <v>0</v>
      </c>
      <c r="E111" s="13">
        <f>IFERROR(HLOOKUP("累计",'基础数据1-2021年损益'!$C$3:$O$143,ROW()-2,0)/10000,0)</f>
        <v>0</v>
      </c>
      <c r="F111" s="13">
        <f ca="1">IFERROR(SUM(OFFSET('基础数据2-2020年损益'!C110,0,0,1,$C$4))/10000,0)</f>
        <v>0</v>
      </c>
      <c r="G111" s="309">
        <f ca="1" t="shared" si="11"/>
        <v>0</v>
      </c>
      <c r="H111" s="310">
        <f ca="1" t="shared" si="6"/>
        <v>0</v>
      </c>
      <c r="I111" s="324">
        <f t="shared" si="7"/>
        <v>0</v>
      </c>
      <c r="J111" s="325">
        <f t="shared" si="8"/>
        <v>0</v>
      </c>
      <c r="K111" s="326"/>
      <c r="L111" s="330"/>
      <c r="M111" s="285"/>
      <c r="N111" s="331">
        <f>IFERROR(HLOOKUP($C$4,'基础数据3-2021年预算'!$C$3:$O$143,ROW()-2,0)/10000,0)</f>
        <v>0</v>
      </c>
      <c r="O111" s="325" t="str">
        <f t="shared" si="9"/>
        <v/>
      </c>
      <c r="P111" s="13">
        <f>IFERROR(HLOOKUP("累计",'基础数据3-2021年预算'!$C$3:$O$143,ROW()-2,0)/10000,0)</f>
        <v>0</v>
      </c>
      <c r="Q111" s="340" t="str">
        <f t="shared" si="10"/>
        <v/>
      </c>
    </row>
    <row r="112" s="248" customFormat="1" ht="18" customHeight="1" outlineLevel="1" spans="2:17">
      <c r="B112" s="130" t="s">
        <v>125</v>
      </c>
      <c r="C112" s="13">
        <f>IFERROR(HLOOKUP($C$4,'基础数据1-2021年损益'!$C$3:$O$143,ROW()-2,0)/10000,0)</f>
        <v>0</v>
      </c>
      <c r="D112" s="13">
        <f>IFERROR(IF($C$4=1,HLOOKUP($D$4,'基础数据2-2020年损益'!$C$3:$O$143,ROW()-2,0)/10000,HLOOKUP(($C$4-1),'基础数据1-2021年损益'!$C$3:$O$143,ROW()-2,0)/10000),0)</f>
        <v>0</v>
      </c>
      <c r="E112" s="13">
        <f>IFERROR(HLOOKUP("累计",'基础数据1-2021年损益'!$C$3:$O$143,ROW()-2,0)/10000,0)</f>
        <v>0</v>
      </c>
      <c r="F112" s="13">
        <f ca="1">IFERROR(SUM(OFFSET('基础数据2-2020年损益'!C111,0,0,1,$C$4))/10000,0)</f>
        <v>0</v>
      </c>
      <c r="G112" s="309">
        <f ca="1" t="shared" si="11"/>
        <v>0</v>
      </c>
      <c r="H112" s="310">
        <f ca="1" t="shared" si="6"/>
        <v>0</v>
      </c>
      <c r="I112" s="324">
        <f t="shared" si="7"/>
        <v>0</v>
      </c>
      <c r="J112" s="325">
        <f t="shared" si="8"/>
        <v>0</v>
      </c>
      <c r="K112" s="326"/>
      <c r="L112" s="330"/>
      <c r="M112" s="285"/>
      <c r="N112" s="331">
        <f>IFERROR(HLOOKUP($C$4,'基础数据3-2021年预算'!$C$3:$O$143,ROW()-2,0)/10000,0)</f>
        <v>0</v>
      </c>
      <c r="O112" s="325" t="str">
        <f t="shared" si="9"/>
        <v/>
      </c>
      <c r="P112" s="13">
        <f>IFERROR(HLOOKUP("累计",'基础数据3-2021年预算'!$C$3:$O$143,ROW()-2,0)/10000,0)</f>
        <v>0</v>
      </c>
      <c r="Q112" s="340" t="str">
        <f t="shared" si="10"/>
        <v/>
      </c>
    </row>
    <row r="113" s="248" customFormat="1" ht="18" customHeight="1" outlineLevel="1" spans="2:17">
      <c r="B113" s="130" t="s">
        <v>126</v>
      </c>
      <c r="C113" s="13">
        <f>IFERROR(HLOOKUP($C$4,'基础数据1-2021年损益'!$C$3:$O$143,ROW()-2,0)/10000,0)</f>
        <v>0</v>
      </c>
      <c r="D113" s="13">
        <f>IFERROR(IF($C$4=1,HLOOKUP($D$4,'基础数据2-2020年损益'!$C$3:$O$143,ROW()-2,0)/10000,HLOOKUP(($C$4-1),'基础数据1-2021年损益'!$C$3:$O$143,ROW()-2,0)/10000),0)</f>
        <v>0</v>
      </c>
      <c r="E113" s="13">
        <f>IFERROR(HLOOKUP("累计",'基础数据1-2021年损益'!$C$3:$O$143,ROW()-2,0)/10000,0)</f>
        <v>0</v>
      </c>
      <c r="F113" s="13">
        <f ca="1">IFERROR(SUM(OFFSET('基础数据2-2020年损益'!C112,0,0,1,$C$4))/10000,0)</f>
        <v>0</v>
      </c>
      <c r="G113" s="309">
        <f ca="1" t="shared" si="11"/>
        <v>0</v>
      </c>
      <c r="H113" s="310">
        <f ca="1" t="shared" si="6"/>
        <v>0</v>
      </c>
      <c r="I113" s="324">
        <f t="shared" si="7"/>
        <v>0</v>
      </c>
      <c r="J113" s="325">
        <f t="shared" si="8"/>
        <v>0</v>
      </c>
      <c r="K113" s="326"/>
      <c r="L113" s="330"/>
      <c r="M113" s="285"/>
      <c r="N113" s="331">
        <f>IFERROR(HLOOKUP($C$4,'基础数据3-2021年预算'!$C$3:$O$143,ROW()-2,0)/10000,0)</f>
        <v>0</v>
      </c>
      <c r="O113" s="325" t="str">
        <f t="shared" si="9"/>
        <v/>
      </c>
      <c r="P113" s="13">
        <f>IFERROR(HLOOKUP("累计",'基础数据3-2021年预算'!$C$3:$O$143,ROW()-2,0)/10000,0)</f>
        <v>0</v>
      </c>
      <c r="Q113" s="340" t="str">
        <f t="shared" si="10"/>
        <v/>
      </c>
    </row>
    <row r="114" s="248" customFormat="1" ht="18" customHeight="1" spans="2:17">
      <c r="B114" s="127" t="s">
        <v>127</v>
      </c>
      <c r="C114" s="10">
        <f>IFERROR(HLOOKUP($C$4,'基础数据1-2021年损益'!$C$3:$O$143,ROW()-2,0)/10000,0)</f>
        <v>0</v>
      </c>
      <c r="D114" s="10">
        <f>IFERROR(IF($C$4=1,HLOOKUP($D$4,'基础数据2-2020年损益'!$C$3:$O$143,ROW()-2,0)/10000,HLOOKUP(($C$4-1),'基础数据1-2021年损益'!$C$3:$O$143,ROW()-2,0)/10000),0)</f>
        <v>0</v>
      </c>
      <c r="E114" s="10">
        <f>IFERROR(HLOOKUP("累计",'基础数据1-2021年损益'!$C$3:$O$143,ROW()-2,0)/10000,0)</f>
        <v>0</v>
      </c>
      <c r="F114" s="10">
        <f ca="1">IFERROR(SUM(OFFSET('基础数据2-2020年损益'!C113,0,0,1,$C$4))/10000,0)</f>
        <v>0</v>
      </c>
      <c r="G114" s="309">
        <f ca="1" t="shared" si="11"/>
        <v>0</v>
      </c>
      <c r="H114" s="310">
        <f ca="1" t="shared" si="6"/>
        <v>0</v>
      </c>
      <c r="I114" s="324">
        <f t="shared" si="7"/>
        <v>0</v>
      </c>
      <c r="J114" s="325">
        <f t="shared" si="8"/>
        <v>0</v>
      </c>
      <c r="K114" s="326"/>
      <c r="L114" s="329" t="s">
        <v>18</v>
      </c>
      <c r="M114" s="285"/>
      <c r="N114" s="328">
        <f>IFERROR(HLOOKUP($C$4,'基础数据3-2021年预算'!$C$3:$O$143,ROW()-2,0)/10000,0)</f>
        <v>0</v>
      </c>
      <c r="O114" s="325" t="str">
        <f t="shared" si="9"/>
        <v/>
      </c>
      <c r="P114" s="10">
        <f>IFERROR(HLOOKUP("累计",'基础数据3-2021年预算'!$C$3:$O$143,ROW()-2,0)/10000,0)</f>
        <v>0</v>
      </c>
      <c r="Q114" s="340" t="str">
        <f t="shared" si="10"/>
        <v/>
      </c>
    </row>
    <row r="115" s="285" customFormat="1" ht="18" customHeight="1" outlineLevel="1" spans="2:17">
      <c r="B115" s="126" t="s">
        <v>128</v>
      </c>
      <c r="C115" s="13">
        <f>IFERROR(HLOOKUP($C$4,'基础数据1-2021年损益'!$C$3:$O$143,ROW()-2,0)/10000,0)</f>
        <v>0</v>
      </c>
      <c r="D115" s="13">
        <f>IFERROR(IF($C$4=1,HLOOKUP($D$4,'基础数据2-2020年损益'!$C$3:$O$143,ROW()-2,0)/10000,HLOOKUP(($C$4-1),'基础数据1-2021年损益'!$C$3:$O$143,ROW()-2,0)/10000),0)</f>
        <v>0</v>
      </c>
      <c r="E115" s="13">
        <f>IFERROR(HLOOKUP("累计",'基础数据1-2021年损益'!$C$3:$O$143,ROW()-2,0)/10000,0)</f>
        <v>0</v>
      </c>
      <c r="F115" s="13">
        <f ca="1">IFERROR(SUM(OFFSET('基础数据2-2020年损益'!C114,0,0,1,$C$4))/10000,0)</f>
        <v>0</v>
      </c>
      <c r="G115" s="309">
        <f ca="1" t="shared" si="11"/>
        <v>0</v>
      </c>
      <c r="H115" s="310">
        <f ca="1" t="shared" si="6"/>
        <v>0</v>
      </c>
      <c r="I115" s="324">
        <f t="shared" si="7"/>
        <v>0</v>
      </c>
      <c r="J115" s="325">
        <f t="shared" si="8"/>
        <v>0</v>
      </c>
      <c r="K115" s="326"/>
      <c r="L115" s="330"/>
      <c r="N115" s="331">
        <f>IFERROR(HLOOKUP($C$4,'基础数据3-2021年预算'!$C$3:$O$143,ROW()-2,0)/10000,0)</f>
        <v>0</v>
      </c>
      <c r="O115" s="325" t="str">
        <f t="shared" si="9"/>
        <v/>
      </c>
      <c r="P115" s="13">
        <f>IFERROR(HLOOKUP("累计",'基础数据3-2021年预算'!$C$3:$O$143,ROW()-2,0)/10000,0)</f>
        <v>0</v>
      </c>
      <c r="Q115" s="340" t="str">
        <f t="shared" si="10"/>
        <v/>
      </c>
    </row>
    <row r="116" s="248" customFormat="1" ht="18" customHeight="1" outlineLevel="1" spans="2:17">
      <c r="B116" s="126" t="s">
        <v>129</v>
      </c>
      <c r="C116" s="13">
        <f>IFERROR(HLOOKUP($C$4,'基础数据1-2021年损益'!$C$3:$O$143,ROW()-2,0)/10000,0)</f>
        <v>0</v>
      </c>
      <c r="D116" s="13">
        <f>IFERROR(IF($C$4=1,HLOOKUP($D$4,'基础数据2-2020年损益'!$C$3:$O$143,ROW()-2,0)/10000,HLOOKUP(($C$4-1),'基础数据1-2021年损益'!$C$3:$O$143,ROW()-2,0)/10000),0)</f>
        <v>0</v>
      </c>
      <c r="E116" s="13">
        <f>IFERROR(HLOOKUP("累计",'基础数据1-2021年损益'!$C$3:$O$143,ROW()-2,0)/10000,0)</f>
        <v>0</v>
      </c>
      <c r="F116" s="13">
        <f ca="1">IFERROR(SUM(OFFSET('基础数据2-2020年损益'!C115,0,0,1,$C$4))/10000,0)</f>
        <v>0</v>
      </c>
      <c r="G116" s="309">
        <f ca="1" t="shared" si="11"/>
        <v>0</v>
      </c>
      <c r="H116" s="310">
        <f ca="1" t="shared" si="6"/>
        <v>0</v>
      </c>
      <c r="I116" s="324">
        <f t="shared" si="7"/>
        <v>0</v>
      </c>
      <c r="J116" s="325">
        <f t="shared" si="8"/>
        <v>0</v>
      </c>
      <c r="K116" s="326"/>
      <c r="L116" s="330"/>
      <c r="M116" s="285"/>
      <c r="N116" s="331">
        <f>IFERROR(HLOOKUP($C$4,'基础数据3-2021年预算'!$C$3:$O$143,ROW()-2,0)/10000,0)</f>
        <v>0</v>
      </c>
      <c r="O116" s="325" t="str">
        <f t="shared" si="9"/>
        <v/>
      </c>
      <c r="P116" s="13">
        <f>IFERROR(HLOOKUP("累计",'基础数据3-2021年预算'!$C$3:$O$143,ROW()-2,0)/10000,0)</f>
        <v>0</v>
      </c>
      <c r="Q116" s="340" t="str">
        <f t="shared" si="10"/>
        <v/>
      </c>
    </row>
    <row r="117" s="248" customFormat="1" ht="18" customHeight="1" outlineLevel="1" spans="2:17">
      <c r="B117" s="126" t="s">
        <v>130</v>
      </c>
      <c r="C117" s="13">
        <f>IFERROR(HLOOKUP($C$4,'基础数据1-2021年损益'!$C$3:$O$143,ROW()-2,0)/10000,0)</f>
        <v>0</v>
      </c>
      <c r="D117" s="13">
        <f>IFERROR(IF($C$4=1,HLOOKUP($D$4,'基础数据2-2020年损益'!$C$3:$O$143,ROW()-2,0)/10000,HLOOKUP(($C$4-1),'基础数据1-2021年损益'!$C$3:$O$143,ROW()-2,0)/10000),0)</f>
        <v>0</v>
      </c>
      <c r="E117" s="13">
        <f>IFERROR(HLOOKUP("累计",'基础数据1-2021年损益'!$C$3:$O$143,ROW()-2,0)/10000,0)</f>
        <v>0</v>
      </c>
      <c r="F117" s="13">
        <f ca="1">IFERROR(SUM(OFFSET('基础数据2-2020年损益'!C116,0,0,1,$C$4))/10000,0)</f>
        <v>0</v>
      </c>
      <c r="G117" s="309">
        <f ca="1" t="shared" si="11"/>
        <v>0</v>
      </c>
      <c r="H117" s="310">
        <f ca="1" t="shared" si="6"/>
        <v>0</v>
      </c>
      <c r="I117" s="324">
        <f t="shared" si="7"/>
        <v>0</v>
      </c>
      <c r="J117" s="325">
        <f t="shared" si="8"/>
        <v>0</v>
      </c>
      <c r="K117" s="326"/>
      <c r="L117" s="330"/>
      <c r="M117" s="285"/>
      <c r="N117" s="331">
        <f>IFERROR(HLOOKUP($C$4,'基础数据3-2021年预算'!$C$3:$O$143,ROW()-2,0)/10000,0)</f>
        <v>0</v>
      </c>
      <c r="O117" s="325" t="str">
        <f t="shared" si="9"/>
        <v/>
      </c>
      <c r="P117" s="13">
        <f>IFERROR(HLOOKUP("累计",'基础数据3-2021年预算'!$C$3:$O$143,ROW()-2,0)/10000,0)</f>
        <v>0</v>
      </c>
      <c r="Q117" s="340" t="str">
        <f t="shared" si="10"/>
        <v/>
      </c>
    </row>
    <row r="118" s="248" customFormat="1" ht="18" customHeight="1" outlineLevel="1" spans="2:17">
      <c r="B118" s="126" t="s">
        <v>131</v>
      </c>
      <c r="C118" s="13">
        <f>IFERROR(HLOOKUP($C$4,'基础数据1-2021年损益'!$C$3:$O$143,ROW()-2,0)/10000,0)</f>
        <v>0</v>
      </c>
      <c r="D118" s="13">
        <f>IFERROR(IF($C$4=1,HLOOKUP($D$4,'基础数据2-2020年损益'!$C$3:$O$143,ROW()-2,0)/10000,HLOOKUP(($C$4-1),'基础数据1-2021年损益'!$C$3:$O$143,ROW()-2,0)/10000),0)</f>
        <v>0</v>
      </c>
      <c r="E118" s="13">
        <f>IFERROR(HLOOKUP("累计",'基础数据1-2021年损益'!$C$3:$O$143,ROW()-2,0)/10000,0)</f>
        <v>0</v>
      </c>
      <c r="F118" s="13">
        <f ca="1">IFERROR(SUM(OFFSET('基础数据2-2020年损益'!C117,0,0,1,$C$4))/10000,0)</f>
        <v>0</v>
      </c>
      <c r="G118" s="309">
        <f ca="1" t="shared" si="11"/>
        <v>0</v>
      </c>
      <c r="H118" s="310">
        <f ca="1" t="shared" si="6"/>
        <v>0</v>
      </c>
      <c r="I118" s="324">
        <f t="shared" si="7"/>
        <v>0</v>
      </c>
      <c r="J118" s="325">
        <f t="shared" si="8"/>
        <v>0</v>
      </c>
      <c r="K118" s="326"/>
      <c r="L118" s="330"/>
      <c r="M118" s="285"/>
      <c r="N118" s="331">
        <f>IFERROR(HLOOKUP($C$4,'基础数据3-2021年预算'!$C$3:$O$143,ROW()-2,0)/10000,0)</f>
        <v>0</v>
      </c>
      <c r="O118" s="325" t="str">
        <f t="shared" si="9"/>
        <v/>
      </c>
      <c r="P118" s="13">
        <f>IFERROR(HLOOKUP("累计",'基础数据3-2021年预算'!$C$3:$O$143,ROW()-2,0)/10000,0)</f>
        <v>0</v>
      </c>
      <c r="Q118" s="340" t="str">
        <f t="shared" si="10"/>
        <v/>
      </c>
    </row>
    <row r="119" s="248" customFormat="1" ht="18" customHeight="1" outlineLevel="1" collapsed="1" spans="2:17">
      <c r="B119" s="126" t="s">
        <v>132</v>
      </c>
      <c r="C119" s="13">
        <f>IFERROR(HLOOKUP($C$4,'基础数据1-2021年损益'!$C$3:$O$143,ROW()-2,0)/10000,0)</f>
        <v>0</v>
      </c>
      <c r="D119" s="13">
        <f>IFERROR(IF($C$4=1,HLOOKUP($D$4,'基础数据2-2020年损益'!$C$3:$O$143,ROW()-2,0)/10000,HLOOKUP(($C$4-1),'基础数据1-2021年损益'!$C$3:$O$143,ROW()-2,0)/10000),0)</f>
        <v>0</v>
      </c>
      <c r="E119" s="13">
        <f>IFERROR(HLOOKUP("累计",'基础数据1-2021年损益'!$C$3:$O$143,ROW()-2,0)/10000,0)</f>
        <v>0</v>
      </c>
      <c r="F119" s="13">
        <f ca="1">IFERROR(SUM(OFFSET('基础数据2-2020年损益'!C118,0,0,1,$C$4))/10000,0)</f>
        <v>0</v>
      </c>
      <c r="G119" s="309">
        <f ca="1" t="shared" si="11"/>
        <v>0</v>
      </c>
      <c r="H119" s="310">
        <f ca="1" t="shared" si="6"/>
        <v>0</v>
      </c>
      <c r="I119" s="324">
        <f t="shared" si="7"/>
        <v>0</v>
      </c>
      <c r="J119" s="325">
        <f t="shared" si="8"/>
        <v>0</v>
      </c>
      <c r="K119" s="326"/>
      <c r="L119" s="330"/>
      <c r="M119" s="285"/>
      <c r="N119" s="331">
        <f>IFERROR(HLOOKUP($C$4,'基础数据3-2021年预算'!$C$3:$O$143,ROW()-2,0)/10000,0)</f>
        <v>0</v>
      </c>
      <c r="O119" s="325" t="str">
        <f t="shared" si="9"/>
        <v/>
      </c>
      <c r="P119" s="13">
        <f>IFERROR(HLOOKUP("累计",'基础数据3-2021年预算'!$C$3:$O$143,ROW()-2,0)/10000,0)</f>
        <v>0</v>
      </c>
      <c r="Q119" s="340" t="str">
        <f t="shared" si="10"/>
        <v/>
      </c>
    </row>
    <row r="120" s="248" customFormat="1" ht="18" customHeight="1" spans="2:17">
      <c r="B120" s="127" t="s">
        <v>133</v>
      </c>
      <c r="C120" s="10">
        <f>IFERROR(HLOOKUP($C$4,'基础数据1-2021年损益'!$C$3:$O$143,ROW()-2,0)/10000,0)</f>
        <v>0</v>
      </c>
      <c r="D120" s="10">
        <f>IFERROR(IF($C$4=1,HLOOKUP($D$4,'基础数据2-2020年损益'!$C$3:$O$143,ROW()-2,0)/10000,HLOOKUP(($C$4-1),'基础数据1-2021年损益'!$C$3:$O$143,ROW()-2,0)/10000),0)</f>
        <v>0</v>
      </c>
      <c r="E120" s="10">
        <f>IFERROR(HLOOKUP("累计",'基础数据1-2021年损益'!$C$3:$O$143,ROW()-2,0)/10000,0)</f>
        <v>0</v>
      </c>
      <c r="F120" s="10">
        <f ca="1">IFERROR(SUM(OFFSET('基础数据2-2020年损益'!C119,0,0,1,$C$4))/10000,0)</f>
        <v>0</v>
      </c>
      <c r="G120" s="309">
        <f ca="1" t="shared" si="11"/>
        <v>0</v>
      </c>
      <c r="H120" s="310">
        <f ca="1" t="shared" si="6"/>
        <v>0</v>
      </c>
      <c r="I120" s="324">
        <f t="shared" si="7"/>
        <v>0</v>
      </c>
      <c r="J120" s="325">
        <f t="shared" si="8"/>
        <v>0</v>
      </c>
      <c r="K120" s="326"/>
      <c r="L120" s="329" t="s">
        <v>18</v>
      </c>
      <c r="M120" s="285"/>
      <c r="N120" s="328">
        <f>IFERROR(HLOOKUP($C$4,'基础数据3-2021年预算'!$C$3:$O$143,ROW()-2,0)/10000,0)</f>
        <v>0</v>
      </c>
      <c r="O120" s="325" t="str">
        <f t="shared" si="9"/>
        <v/>
      </c>
      <c r="P120" s="10">
        <f>IFERROR(HLOOKUP("累计",'基础数据3-2021年预算'!$C$3:$O$143,ROW()-2,0)/10000,0)</f>
        <v>0</v>
      </c>
      <c r="Q120" s="340" t="str">
        <f t="shared" si="10"/>
        <v/>
      </c>
    </row>
    <row r="121" s="248" customFormat="1" ht="18" customHeight="1" outlineLevel="1" spans="2:17">
      <c r="B121" s="126" t="s">
        <v>134</v>
      </c>
      <c r="C121" s="13">
        <f>IFERROR(HLOOKUP($C$4,'基础数据1-2021年损益'!$C$3:$O$143,ROW()-2,0)/10000,0)</f>
        <v>0</v>
      </c>
      <c r="D121" s="13">
        <f>IFERROR(IF($C$4=1,HLOOKUP($D$4,'基础数据2-2020年损益'!$C$3:$O$143,ROW()-2,0)/10000,HLOOKUP(($C$4-1),'基础数据1-2021年损益'!$C$3:$O$143,ROW()-2,0)/10000),0)</f>
        <v>0</v>
      </c>
      <c r="E121" s="13">
        <f>IFERROR(HLOOKUP("累计",'基础数据1-2021年损益'!$C$3:$O$143,ROW()-2,0)/10000,0)</f>
        <v>0</v>
      </c>
      <c r="F121" s="13">
        <f ca="1">IFERROR(SUM(OFFSET('基础数据2-2020年损益'!C120,0,0,1,$C$4))/10000,0)</f>
        <v>0</v>
      </c>
      <c r="G121" s="309">
        <f ca="1" t="shared" si="11"/>
        <v>0</v>
      </c>
      <c r="H121" s="310">
        <f ca="1" t="shared" si="6"/>
        <v>0</v>
      </c>
      <c r="I121" s="324">
        <f t="shared" si="7"/>
        <v>0</v>
      </c>
      <c r="J121" s="325">
        <f t="shared" si="8"/>
        <v>0</v>
      </c>
      <c r="K121" s="326"/>
      <c r="L121" s="330"/>
      <c r="M121" s="285"/>
      <c r="N121" s="331">
        <f>IFERROR(HLOOKUP($C$4,'基础数据3-2021年预算'!$C$3:$O$143,ROW()-2,0)/10000,0)</f>
        <v>0</v>
      </c>
      <c r="O121" s="325" t="str">
        <f t="shared" si="9"/>
        <v/>
      </c>
      <c r="P121" s="13">
        <f>IFERROR(HLOOKUP("累计",'基础数据3-2021年预算'!$C$3:$O$143,ROW()-2,0)/10000,0)</f>
        <v>0</v>
      </c>
      <c r="Q121" s="340" t="str">
        <f t="shared" si="10"/>
        <v/>
      </c>
    </row>
    <row r="122" s="248" customFormat="1" ht="18" customHeight="1" outlineLevel="1" spans="2:17">
      <c r="B122" s="126" t="s">
        <v>135</v>
      </c>
      <c r="C122" s="13">
        <f>IFERROR(HLOOKUP($C$4,'基础数据1-2021年损益'!$C$3:$O$143,ROW()-2,0)/10000,0)</f>
        <v>0</v>
      </c>
      <c r="D122" s="13">
        <f>IFERROR(IF($C$4=1,HLOOKUP($D$4,'基础数据2-2020年损益'!$C$3:$O$143,ROW()-2,0)/10000,HLOOKUP(($C$4-1),'基础数据1-2021年损益'!$C$3:$O$143,ROW()-2,0)/10000),0)</f>
        <v>0</v>
      </c>
      <c r="E122" s="13">
        <f>IFERROR(HLOOKUP("累计",'基础数据1-2021年损益'!$C$3:$O$143,ROW()-2,0)/10000,0)</f>
        <v>0</v>
      </c>
      <c r="F122" s="13">
        <f ca="1">IFERROR(SUM(OFFSET('基础数据2-2020年损益'!C121,0,0,1,$C$4))/10000,0)</f>
        <v>0</v>
      </c>
      <c r="G122" s="309">
        <f ca="1" t="shared" si="11"/>
        <v>0</v>
      </c>
      <c r="H122" s="310">
        <f ca="1" t="shared" si="6"/>
        <v>0</v>
      </c>
      <c r="I122" s="324">
        <f t="shared" si="7"/>
        <v>0</v>
      </c>
      <c r="J122" s="325">
        <f t="shared" si="8"/>
        <v>0</v>
      </c>
      <c r="K122" s="326"/>
      <c r="L122" s="330"/>
      <c r="M122" s="285"/>
      <c r="N122" s="331">
        <f>IFERROR(HLOOKUP($C$4,'基础数据3-2021年预算'!$C$3:$O$143,ROW()-2,0)/10000,0)</f>
        <v>0</v>
      </c>
      <c r="O122" s="325" t="str">
        <f t="shared" si="9"/>
        <v/>
      </c>
      <c r="P122" s="13">
        <f>IFERROR(HLOOKUP("累计",'基础数据3-2021年预算'!$C$3:$O$143,ROW()-2,0)/10000,0)</f>
        <v>0</v>
      </c>
      <c r="Q122" s="340" t="str">
        <f t="shared" si="10"/>
        <v/>
      </c>
    </row>
    <row r="123" s="285" customFormat="1" ht="18" customHeight="1" outlineLevel="1" spans="2:17">
      <c r="B123" s="126" t="s">
        <v>136</v>
      </c>
      <c r="C123" s="13">
        <f>IFERROR(HLOOKUP($C$4,'基础数据1-2021年损益'!$C$3:$O$143,ROW()-2,0)/10000,0)</f>
        <v>0</v>
      </c>
      <c r="D123" s="13">
        <f>IFERROR(IF($C$4=1,HLOOKUP($D$4,'基础数据2-2020年损益'!$C$3:$O$143,ROW()-2,0)/10000,HLOOKUP(($C$4-1),'基础数据1-2021年损益'!$C$3:$O$143,ROW()-2,0)/10000),0)</f>
        <v>0</v>
      </c>
      <c r="E123" s="13">
        <f>IFERROR(HLOOKUP("累计",'基础数据1-2021年损益'!$C$3:$O$143,ROW()-2,0)/10000,0)</f>
        <v>0</v>
      </c>
      <c r="F123" s="13">
        <f ca="1">IFERROR(SUM(OFFSET('基础数据2-2020年损益'!C122,0,0,1,$C$4))/10000,0)</f>
        <v>0</v>
      </c>
      <c r="G123" s="309">
        <f ca="1" t="shared" si="11"/>
        <v>0</v>
      </c>
      <c r="H123" s="310">
        <f ca="1" t="shared" si="6"/>
        <v>0</v>
      </c>
      <c r="I123" s="324">
        <f t="shared" si="7"/>
        <v>0</v>
      </c>
      <c r="J123" s="325">
        <f t="shared" si="8"/>
        <v>0</v>
      </c>
      <c r="K123" s="326"/>
      <c r="L123" s="330"/>
      <c r="N123" s="331">
        <f>IFERROR(HLOOKUP($C$4,'基础数据3-2021年预算'!$C$3:$O$143,ROW()-2,0)/10000,0)</f>
        <v>0</v>
      </c>
      <c r="O123" s="325" t="str">
        <f t="shared" si="9"/>
        <v/>
      </c>
      <c r="P123" s="13">
        <f>IFERROR(HLOOKUP("累计",'基础数据3-2021年预算'!$C$3:$O$143,ROW()-2,0)/10000,0)</f>
        <v>0</v>
      </c>
      <c r="Q123" s="340" t="str">
        <f t="shared" si="10"/>
        <v/>
      </c>
    </row>
    <row r="124" s="285" customFormat="1" ht="18" customHeight="1" outlineLevel="1" spans="2:17">
      <c r="B124" s="126" t="s">
        <v>137</v>
      </c>
      <c r="C124" s="13">
        <f>IFERROR(HLOOKUP($C$4,'基础数据1-2021年损益'!$C$3:$O$143,ROW()-2,0)/10000,0)</f>
        <v>0</v>
      </c>
      <c r="D124" s="13">
        <f>IFERROR(IF($C$4=1,HLOOKUP($D$4,'基础数据2-2020年损益'!$C$3:$O$143,ROW()-2,0)/10000,HLOOKUP(($C$4-1),'基础数据1-2021年损益'!$C$3:$O$143,ROW()-2,0)/10000),0)</f>
        <v>0</v>
      </c>
      <c r="E124" s="13">
        <f>IFERROR(HLOOKUP("累计",'基础数据1-2021年损益'!$C$3:$O$143,ROW()-2,0)/10000,0)</f>
        <v>0</v>
      </c>
      <c r="F124" s="13">
        <f ca="1">IFERROR(SUM(OFFSET('基础数据2-2020年损益'!C123,0,0,1,$C$4))/10000,0)</f>
        <v>0</v>
      </c>
      <c r="G124" s="309">
        <f ca="1" t="shared" si="11"/>
        <v>0</v>
      </c>
      <c r="H124" s="310">
        <f ca="1" t="shared" si="6"/>
        <v>0</v>
      </c>
      <c r="I124" s="324">
        <f t="shared" si="7"/>
        <v>0</v>
      </c>
      <c r="J124" s="325">
        <f t="shared" si="8"/>
        <v>0</v>
      </c>
      <c r="K124" s="326"/>
      <c r="L124" s="330"/>
      <c r="N124" s="331">
        <f>IFERROR(HLOOKUP($C$4,'基础数据3-2021年预算'!$C$3:$O$143,ROW()-2,0)/10000,0)</f>
        <v>0</v>
      </c>
      <c r="O124" s="325" t="str">
        <f t="shared" si="9"/>
        <v/>
      </c>
      <c r="P124" s="13">
        <f>IFERROR(HLOOKUP("累计",'基础数据3-2021年预算'!$C$3:$O$143,ROW()-2,0)/10000,0)</f>
        <v>0</v>
      </c>
      <c r="Q124" s="340" t="str">
        <f t="shared" si="10"/>
        <v/>
      </c>
    </row>
    <row r="125" s="248" customFormat="1" ht="18" customHeight="1" outlineLevel="1" spans="2:17">
      <c r="B125" s="126" t="s">
        <v>138</v>
      </c>
      <c r="C125" s="13">
        <f>IFERROR(HLOOKUP($C$4,'基础数据1-2021年损益'!$C$3:$O$143,ROW()-2,0)/10000,0)</f>
        <v>0</v>
      </c>
      <c r="D125" s="13">
        <f>IFERROR(IF($C$4=1,HLOOKUP($D$4,'基础数据2-2020年损益'!$C$3:$O$143,ROW()-2,0)/10000,HLOOKUP(($C$4-1),'基础数据1-2021年损益'!$C$3:$O$143,ROW()-2,0)/10000),0)</f>
        <v>0</v>
      </c>
      <c r="E125" s="13">
        <f>IFERROR(HLOOKUP("累计",'基础数据1-2021年损益'!$C$3:$O$143,ROW()-2,0)/10000,0)</f>
        <v>0</v>
      </c>
      <c r="F125" s="13">
        <f ca="1">IFERROR(SUM(OFFSET('基础数据2-2020年损益'!C124,0,0,1,$C$4))/10000,0)</f>
        <v>0</v>
      </c>
      <c r="G125" s="309">
        <f ca="1" t="shared" si="11"/>
        <v>0</v>
      </c>
      <c r="H125" s="310">
        <f ca="1" t="shared" si="6"/>
        <v>0</v>
      </c>
      <c r="I125" s="324">
        <f t="shared" si="7"/>
        <v>0</v>
      </c>
      <c r="J125" s="325">
        <f t="shared" si="8"/>
        <v>0</v>
      </c>
      <c r="K125" s="326"/>
      <c r="L125" s="330"/>
      <c r="M125" s="285"/>
      <c r="N125" s="331">
        <f>IFERROR(HLOOKUP($C$4,'基础数据3-2021年预算'!$C$3:$O$143,ROW()-2,0)/10000,0)</f>
        <v>0</v>
      </c>
      <c r="O125" s="325" t="str">
        <f t="shared" si="9"/>
        <v/>
      </c>
      <c r="P125" s="13">
        <f>IFERROR(HLOOKUP("累计",'基础数据3-2021年预算'!$C$3:$O$143,ROW()-2,0)/10000,0)</f>
        <v>0</v>
      </c>
      <c r="Q125" s="340" t="str">
        <f t="shared" si="10"/>
        <v/>
      </c>
    </row>
    <row r="126" s="248" customFormat="1" ht="18" customHeight="1" outlineLevel="1" collapsed="1" spans="2:17">
      <c r="B126" s="126" t="s">
        <v>139</v>
      </c>
      <c r="C126" s="13">
        <f>IFERROR(HLOOKUP($C$4,'基础数据1-2021年损益'!$C$3:$O$143,ROW()-2,0)/10000,0)</f>
        <v>0</v>
      </c>
      <c r="D126" s="13">
        <f>IFERROR(IF($C$4=1,HLOOKUP($D$4,'基础数据2-2020年损益'!$C$3:$O$143,ROW()-2,0)/10000,HLOOKUP(($C$4-1),'基础数据1-2021年损益'!$C$3:$O$143,ROW()-2,0)/10000),0)</f>
        <v>0</v>
      </c>
      <c r="E126" s="13">
        <f>IFERROR(HLOOKUP("累计",'基础数据1-2021年损益'!$C$3:$O$143,ROW()-2,0)/10000,0)</f>
        <v>0</v>
      </c>
      <c r="F126" s="13">
        <f ca="1">IFERROR(SUM(OFFSET('基础数据2-2020年损益'!C125,0,0,1,$C$4))/10000,0)</f>
        <v>0</v>
      </c>
      <c r="G126" s="309">
        <f ca="1" t="shared" si="11"/>
        <v>0</v>
      </c>
      <c r="H126" s="310">
        <f ca="1" t="shared" si="6"/>
        <v>0</v>
      </c>
      <c r="I126" s="324">
        <f t="shared" si="7"/>
        <v>0</v>
      </c>
      <c r="J126" s="325">
        <f t="shared" si="8"/>
        <v>0</v>
      </c>
      <c r="K126" s="326"/>
      <c r="L126" s="330"/>
      <c r="M126" s="285"/>
      <c r="N126" s="331">
        <f>IFERROR(HLOOKUP($C$4,'基础数据3-2021年预算'!$C$3:$O$143,ROW()-2,0)/10000,0)</f>
        <v>0</v>
      </c>
      <c r="O126" s="325" t="str">
        <f t="shared" si="9"/>
        <v/>
      </c>
      <c r="P126" s="13">
        <f>IFERROR(HLOOKUP("累计",'基础数据3-2021年预算'!$C$3:$O$143,ROW()-2,0)/10000,0)</f>
        <v>0</v>
      </c>
      <c r="Q126" s="340" t="str">
        <f t="shared" si="10"/>
        <v/>
      </c>
    </row>
    <row r="127" s="248" customFormat="1" ht="18" customHeight="1" outlineLevel="1" collapsed="1" spans="2:17">
      <c r="B127" s="126" t="s">
        <v>140</v>
      </c>
      <c r="C127" s="13">
        <f>IFERROR(HLOOKUP($C$4,'基础数据1-2021年损益'!$C$3:$O$143,ROW()-2,0)/10000,0)</f>
        <v>0</v>
      </c>
      <c r="D127" s="13">
        <f>IFERROR(IF($C$4=1,HLOOKUP($D$4,'基础数据2-2020年损益'!$C$3:$O$143,ROW()-2,0)/10000,HLOOKUP(($C$4-1),'基础数据1-2021年损益'!$C$3:$O$143,ROW()-2,0)/10000),0)</f>
        <v>0</v>
      </c>
      <c r="E127" s="13">
        <f>IFERROR(HLOOKUP("累计",'基础数据1-2021年损益'!$C$3:$O$143,ROW()-2,0)/10000,0)</f>
        <v>0</v>
      </c>
      <c r="F127" s="13">
        <f ca="1">IFERROR(SUM(OFFSET('基础数据2-2020年损益'!C126,0,0,1,$C$4))/10000,0)</f>
        <v>0</v>
      </c>
      <c r="G127" s="309">
        <f ca="1" t="shared" si="11"/>
        <v>0</v>
      </c>
      <c r="H127" s="310">
        <f ca="1" t="shared" si="6"/>
        <v>0</v>
      </c>
      <c r="I127" s="324">
        <f t="shared" si="7"/>
        <v>0</v>
      </c>
      <c r="J127" s="325">
        <f t="shared" si="8"/>
        <v>0</v>
      </c>
      <c r="K127" s="326"/>
      <c r="L127" s="330"/>
      <c r="M127" s="285"/>
      <c r="N127" s="331">
        <f>IFERROR(HLOOKUP($C$4,'基础数据3-2021年预算'!$C$3:$O$143,ROW()-2,0)/10000,0)</f>
        <v>0</v>
      </c>
      <c r="O127" s="325" t="str">
        <f t="shared" si="9"/>
        <v/>
      </c>
      <c r="P127" s="13">
        <f>IFERROR(HLOOKUP("累计",'基础数据3-2021年预算'!$C$3:$O$143,ROW()-2,0)/10000,0)</f>
        <v>0</v>
      </c>
      <c r="Q127" s="340" t="str">
        <f t="shared" si="10"/>
        <v/>
      </c>
    </row>
    <row r="128" s="248" customFormat="1" ht="18" customHeight="1" outlineLevel="1" collapsed="1" spans="2:17">
      <c r="B128" s="126" t="s">
        <v>141</v>
      </c>
      <c r="C128" s="13">
        <f>IFERROR(HLOOKUP($C$4,'基础数据1-2021年损益'!$C$3:$O$143,ROW()-2,0)/10000,0)</f>
        <v>0</v>
      </c>
      <c r="D128" s="13">
        <f>IFERROR(IF($C$4=1,HLOOKUP($D$4,'基础数据2-2020年损益'!$C$3:$O$143,ROW()-2,0)/10000,HLOOKUP(($C$4-1),'基础数据1-2021年损益'!$C$3:$O$143,ROW()-2,0)/10000),0)</f>
        <v>0</v>
      </c>
      <c r="E128" s="13">
        <f>IFERROR(HLOOKUP("累计",'基础数据1-2021年损益'!$C$3:$O$143,ROW()-2,0)/10000,0)</f>
        <v>0</v>
      </c>
      <c r="F128" s="13">
        <f ca="1">IFERROR(SUM(OFFSET('基础数据2-2020年损益'!C127,0,0,1,$C$4))/10000,0)</f>
        <v>0</v>
      </c>
      <c r="G128" s="309">
        <f ca="1" t="shared" si="11"/>
        <v>0</v>
      </c>
      <c r="H128" s="310">
        <f ca="1" t="shared" si="6"/>
        <v>0</v>
      </c>
      <c r="I128" s="324">
        <f t="shared" si="7"/>
        <v>0</v>
      </c>
      <c r="J128" s="325">
        <f t="shared" si="8"/>
        <v>0</v>
      </c>
      <c r="K128" s="326"/>
      <c r="L128" s="330"/>
      <c r="M128" s="285"/>
      <c r="N128" s="331">
        <f>IFERROR(HLOOKUP($C$4,'基础数据3-2021年预算'!$C$3:$O$143,ROW()-2,0)/10000,0)</f>
        <v>0</v>
      </c>
      <c r="O128" s="325" t="str">
        <f t="shared" si="9"/>
        <v/>
      </c>
      <c r="P128" s="13">
        <f>IFERROR(HLOOKUP("累计",'基础数据3-2021年预算'!$C$3:$O$143,ROW()-2,0)/10000,0)</f>
        <v>0</v>
      </c>
      <c r="Q128" s="340" t="str">
        <f t="shared" si="10"/>
        <v/>
      </c>
    </row>
    <row r="129" s="248" customFormat="1" ht="18" customHeight="1" spans="2:17">
      <c r="B129" s="127" t="s">
        <v>142</v>
      </c>
      <c r="C129" s="10">
        <f>IFERROR(HLOOKUP($C$4,'基础数据1-2021年损益'!$C$3:$O$143,ROW()-2,0)/10000,0)</f>
        <v>0</v>
      </c>
      <c r="D129" s="10">
        <f>IFERROR(IF($C$4=1,HLOOKUP($D$4,'基础数据2-2020年损益'!$C$3:$O$143,ROW()-2,0)/10000,HLOOKUP(($C$4-1),'基础数据1-2021年损益'!$C$3:$O$143,ROW()-2,0)/10000),0)</f>
        <v>0</v>
      </c>
      <c r="E129" s="10">
        <f>IFERROR(HLOOKUP("累计",'基础数据1-2021年损益'!$C$3:$O$143,ROW()-2,0)/10000,0)</f>
        <v>0</v>
      </c>
      <c r="F129" s="10">
        <f ca="1">IFERROR(SUM(OFFSET('基础数据2-2020年损益'!C128,0,0,1,$C$4))/10000,0)</f>
        <v>0</v>
      </c>
      <c r="G129" s="309">
        <f ca="1" t="shared" si="11"/>
        <v>0</v>
      </c>
      <c r="H129" s="310">
        <f ca="1" t="shared" si="6"/>
        <v>0</v>
      </c>
      <c r="I129" s="324">
        <f t="shared" si="7"/>
        <v>0</v>
      </c>
      <c r="J129" s="325">
        <f t="shared" si="8"/>
        <v>0</v>
      </c>
      <c r="K129" s="326"/>
      <c r="L129" s="330"/>
      <c r="M129" s="285"/>
      <c r="N129" s="328">
        <f>IFERROR(HLOOKUP($C$4,'基础数据3-2021年预算'!$C$3:$O$143,ROW()-2,0)/10000,0)</f>
        <v>0</v>
      </c>
      <c r="O129" s="325" t="str">
        <f t="shared" si="9"/>
        <v/>
      </c>
      <c r="P129" s="10">
        <f>IFERROR(HLOOKUP("累计",'基础数据3-2021年预算'!$C$3:$O$143,ROW()-2,0)/10000,0)</f>
        <v>0</v>
      </c>
      <c r="Q129" s="340" t="str">
        <f t="shared" si="10"/>
        <v/>
      </c>
    </row>
    <row r="130" s="248" customFormat="1" ht="18" customHeight="1" spans="2:17">
      <c r="B130" s="127" t="s">
        <v>143</v>
      </c>
      <c r="C130" s="10">
        <f>IFERROR(HLOOKUP($C$4,'基础数据1-2021年损益'!$C$3:$O$143,ROW()-2,0)/10000,0)</f>
        <v>0</v>
      </c>
      <c r="D130" s="10">
        <f>IFERROR(IF($C$4=1,HLOOKUP($D$4,'基础数据2-2020年损益'!$C$3:$O$143,ROW()-2,0)/10000,HLOOKUP(($C$4-1),'基础数据1-2021年损益'!$C$3:$O$143,ROW()-2,0)/10000),0)</f>
        <v>0</v>
      </c>
      <c r="E130" s="10">
        <f>IFERROR(HLOOKUP("累计",'基础数据1-2021年损益'!$C$3:$O$143,ROW()-2,0)/10000,0)</f>
        <v>0</v>
      </c>
      <c r="F130" s="10">
        <f ca="1">IFERROR(SUM(OFFSET('基础数据2-2020年损益'!C129,0,0,1,$C$4))/10000,0)</f>
        <v>0</v>
      </c>
      <c r="G130" s="309">
        <f ca="1" t="shared" si="11"/>
        <v>0</v>
      </c>
      <c r="H130" s="310">
        <f ca="1" t="shared" si="6"/>
        <v>0</v>
      </c>
      <c r="I130" s="324">
        <f t="shared" si="7"/>
        <v>0</v>
      </c>
      <c r="J130" s="325">
        <f t="shared" si="8"/>
        <v>0</v>
      </c>
      <c r="K130" s="326"/>
      <c r="L130" s="330"/>
      <c r="M130" s="285"/>
      <c r="N130" s="328">
        <f>IFERROR(HLOOKUP($C$4,'基础数据3-2021年预算'!$C$3:$O$143,ROW()-2,0)/10000,0)</f>
        <v>0</v>
      </c>
      <c r="O130" s="325" t="str">
        <f t="shared" si="9"/>
        <v/>
      </c>
      <c r="P130" s="10">
        <f>IFERROR(HLOOKUP("累计",'基础数据3-2021年预算'!$C$3:$O$143,ROW()-2,0)/10000,0)</f>
        <v>0</v>
      </c>
      <c r="Q130" s="340" t="str">
        <f t="shared" si="10"/>
        <v/>
      </c>
    </row>
    <row r="131" s="248" customFormat="1" ht="18" customHeight="1" spans="2:17">
      <c r="B131" s="126" t="s">
        <v>144</v>
      </c>
      <c r="C131" s="13">
        <f>IFERROR(HLOOKUP($C$4,'基础数据1-2021年损益'!$C$3:$O$143,ROW()-2,0)/10000,0)</f>
        <v>0</v>
      </c>
      <c r="D131" s="13">
        <f>IFERROR(IF($C$4=1,HLOOKUP($D$4,'基础数据2-2020年损益'!$C$3:$O$143,ROW()-2,0)/10000,HLOOKUP(($C$4-1),'基础数据1-2021年损益'!$C$3:$O$143,ROW()-2,0)/10000),0)</f>
        <v>0</v>
      </c>
      <c r="E131" s="13">
        <f>IFERROR(HLOOKUP("累计",'基础数据1-2021年损益'!$C$3:$O$143,ROW()-2,0)/10000,0)</f>
        <v>0</v>
      </c>
      <c r="F131" s="13">
        <f ca="1">IFERROR(SUM(OFFSET('基础数据2-2020年损益'!C130,0,0,1,$C$4))/10000,0)</f>
        <v>0</v>
      </c>
      <c r="G131" s="309">
        <f ca="1" t="shared" si="11"/>
        <v>0</v>
      </c>
      <c r="H131" s="310">
        <f ca="1" t="shared" si="6"/>
        <v>0</v>
      </c>
      <c r="I131" s="324">
        <f t="shared" si="7"/>
        <v>0</v>
      </c>
      <c r="J131" s="325">
        <f t="shared" si="8"/>
        <v>0</v>
      </c>
      <c r="K131" s="326"/>
      <c r="L131" s="329" t="s">
        <v>18</v>
      </c>
      <c r="M131" s="285"/>
      <c r="N131" s="331">
        <f>IFERROR(HLOOKUP($C$4,'基础数据3-2021年预算'!$C$3:$O$143,ROW()-2,0)/10000,0)</f>
        <v>0</v>
      </c>
      <c r="O131" s="325" t="str">
        <f t="shared" si="9"/>
        <v/>
      </c>
      <c r="P131" s="13">
        <f>IFERROR(HLOOKUP("累计",'基础数据3-2021年预算'!$C$3:$O$143,ROW()-2,0)/10000,0)</f>
        <v>0</v>
      </c>
      <c r="Q131" s="340" t="str">
        <f t="shared" si="10"/>
        <v/>
      </c>
    </row>
    <row r="132" s="248" customFormat="1" ht="18" customHeight="1" spans="2:17">
      <c r="B132" s="126" t="s">
        <v>145</v>
      </c>
      <c r="C132" s="13">
        <f>IFERROR(HLOOKUP($C$4,'基础数据1-2021年损益'!$C$3:$O$143,ROW()-2,0)/10000,0)</f>
        <v>0</v>
      </c>
      <c r="D132" s="13">
        <f>IFERROR(IF($C$4=1,HLOOKUP($D$4,'基础数据2-2020年损益'!$C$3:$O$143,ROW()-2,0)/10000,HLOOKUP(($C$4-1),'基础数据1-2021年损益'!$C$3:$O$143,ROW()-2,0)/10000),0)</f>
        <v>0</v>
      </c>
      <c r="E132" s="13">
        <f>IFERROR(HLOOKUP("累计",'基础数据1-2021年损益'!$C$3:$O$143,ROW()-2,0)/10000,0)</f>
        <v>0</v>
      </c>
      <c r="F132" s="13">
        <f ca="1">IFERROR(SUM(OFFSET('基础数据2-2020年损益'!C131,0,0,1,$C$4))/10000,0)</f>
        <v>0</v>
      </c>
      <c r="G132" s="309">
        <f ca="1" t="shared" si="11"/>
        <v>0</v>
      </c>
      <c r="H132" s="310">
        <f ca="1" t="shared" si="6"/>
        <v>0</v>
      </c>
      <c r="I132" s="324">
        <f t="shared" si="7"/>
        <v>0</v>
      </c>
      <c r="J132" s="325">
        <f t="shared" si="8"/>
        <v>0</v>
      </c>
      <c r="K132" s="326"/>
      <c r="L132" s="329" t="s">
        <v>18</v>
      </c>
      <c r="M132" s="285"/>
      <c r="N132" s="331">
        <f>IFERROR(HLOOKUP($C$4,'基础数据3-2021年预算'!$C$3:$O$143,ROW()-2,0)/10000,0)</f>
        <v>0</v>
      </c>
      <c r="O132" s="325" t="str">
        <f t="shared" si="9"/>
        <v/>
      </c>
      <c r="P132" s="13">
        <f>IFERROR(HLOOKUP("累计",'基础数据3-2021年预算'!$C$3:$O$143,ROW()-2,0)/10000,0)</f>
        <v>0</v>
      </c>
      <c r="Q132" s="340" t="str">
        <f t="shared" si="10"/>
        <v/>
      </c>
    </row>
    <row r="133" s="248" customFormat="1" ht="18" customHeight="1" spans="2:17">
      <c r="B133" s="126" t="s">
        <v>146</v>
      </c>
      <c r="C133" s="13">
        <f>IFERROR(HLOOKUP($C$4,'基础数据1-2021年损益'!$C$3:$O$143,ROW()-2,0)/10000,0)</f>
        <v>0</v>
      </c>
      <c r="D133" s="13">
        <f>IFERROR(IF($C$4=1,HLOOKUP($D$4,'基础数据2-2020年损益'!$C$3:$O$143,ROW()-2,0)/10000,HLOOKUP(($C$4-1),'基础数据1-2021年损益'!$C$3:$O$143,ROW()-2,0)/10000),0)</f>
        <v>0</v>
      </c>
      <c r="E133" s="13">
        <f>IFERROR(HLOOKUP("累计",'基础数据1-2021年损益'!$C$3:$O$143,ROW()-2,0)/10000,0)</f>
        <v>0</v>
      </c>
      <c r="F133" s="13">
        <f ca="1">IFERROR(SUM(OFFSET('基础数据2-2020年损益'!C132,0,0,1,$C$4))/10000,0)</f>
        <v>0</v>
      </c>
      <c r="G133" s="309">
        <f ca="1" t="shared" si="11"/>
        <v>0</v>
      </c>
      <c r="H133" s="310">
        <f ca="1" t="shared" si="6"/>
        <v>0</v>
      </c>
      <c r="I133" s="324">
        <f t="shared" si="7"/>
        <v>0</v>
      </c>
      <c r="J133" s="325">
        <f t="shared" si="8"/>
        <v>0</v>
      </c>
      <c r="K133" s="326"/>
      <c r="L133" s="329" t="s">
        <v>18</v>
      </c>
      <c r="M133" s="285"/>
      <c r="N133" s="331">
        <f>IFERROR(HLOOKUP($C$4,'基础数据3-2021年预算'!$C$3:$O$143,ROW()-2,0)/10000,0)</f>
        <v>0</v>
      </c>
      <c r="O133" s="325" t="str">
        <f t="shared" si="9"/>
        <v/>
      </c>
      <c r="P133" s="13">
        <f>IFERROR(HLOOKUP("累计",'基础数据3-2021年预算'!$C$3:$O$143,ROW()-2,0)/10000,0)</f>
        <v>0</v>
      </c>
      <c r="Q133" s="340" t="str">
        <f t="shared" si="10"/>
        <v/>
      </c>
    </row>
    <row r="134" s="248" customFormat="1" ht="18" customHeight="1" spans="2:17">
      <c r="B134" s="126" t="s">
        <v>147</v>
      </c>
      <c r="C134" s="13">
        <f>IFERROR(HLOOKUP($C$4,'基础数据1-2021年损益'!$C$3:$O$143,ROW()-2,0)/10000,0)</f>
        <v>0</v>
      </c>
      <c r="D134" s="13">
        <f>IFERROR(IF($C$4=1,HLOOKUP($D$4,'基础数据2-2020年损益'!$C$3:$O$143,ROW()-2,0)/10000,HLOOKUP(($C$4-1),'基础数据1-2021年损益'!$C$3:$O$143,ROW()-2,0)/10000),0)</f>
        <v>0</v>
      </c>
      <c r="E134" s="13">
        <f>IFERROR(HLOOKUP("累计",'基础数据1-2021年损益'!$C$3:$O$143,ROW()-2,0)/10000,0)</f>
        <v>0</v>
      </c>
      <c r="F134" s="13">
        <f ca="1">IFERROR(SUM(OFFSET('基础数据2-2020年损益'!C133,0,0,1,$C$4))/10000,0)</f>
        <v>0</v>
      </c>
      <c r="G134" s="309">
        <f ca="1" t="shared" si="11"/>
        <v>0</v>
      </c>
      <c r="H134" s="310">
        <f ca="1" t="shared" ref="H134:H144" si="12">IFERROR(IF(F134&lt;0,(1-E134/F134*100%),(E134/F134-1)*100%),0)</f>
        <v>0</v>
      </c>
      <c r="I134" s="324">
        <f t="shared" ref="I134:I142" si="13">C134-D134</f>
        <v>0</v>
      </c>
      <c r="J134" s="325">
        <f t="shared" ref="J134:J142" si="14">IFERROR(IF(D134&lt;0,(1-C134/D134*100%),(C134/D134-1)*100%),0)</f>
        <v>0</v>
      </c>
      <c r="K134" s="326"/>
      <c r="L134" s="329" t="s">
        <v>18</v>
      </c>
      <c r="M134" s="285"/>
      <c r="N134" s="331">
        <f>IFERROR(HLOOKUP($C$4,'基础数据3-2021年预算'!$C$3:$O$143,ROW()-2,0)/10000,0)</f>
        <v>0</v>
      </c>
      <c r="O134" s="325" t="str">
        <f t="shared" ref="O134:O144" si="15">IFERROR(1+(C134-N134)*SIGN(N134)/N134,"")</f>
        <v/>
      </c>
      <c r="P134" s="13">
        <f>IFERROR(HLOOKUP("累计",'基础数据3-2021年预算'!$C$3:$O$143,ROW()-2,0)/10000,0)</f>
        <v>0</v>
      </c>
      <c r="Q134" s="340" t="str">
        <f t="shared" ref="Q134:Q144" si="16">IFERROR(1+(E134-P134)*SIGN(P134)/P134,"")</f>
        <v/>
      </c>
    </row>
    <row r="135" s="285" customFormat="1" ht="18" customHeight="1" spans="2:17">
      <c r="B135" s="126" t="s">
        <v>148</v>
      </c>
      <c r="C135" s="13">
        <f>IFERROR(HLOOKUP($C$4,'基础数据1-2021年损益'!$C$3:$O$143,ROW()-2,0)/10000,0)</f>
        <v>0</v>
      </c>
      <c r="D135" s="13">
        <f>IFERROR(IF($C$4=1,HLOOKUP($D$4,'基础数据2-2020年损益'!$C$3:$O$143,ROW()-2,0)/10000,HLOOKUP(($C$4-1),'基础数据1-2021年损益'!$C$3:$O$143,ROW()-2,0)/10000),0)</f>
        <v>0</v>
      </c>
      <c r="E135" s="13">
        <f>IFERROR(HLOOKUP("累计",'基础数据1-2021年损益'!$C$3:$O$143,ROW()-2,0)/10000,0)</f>
        <v>0</v>
      </c>
      <c r="F135" s="13">
        <f ca="1">IFERROR(SUM(OFFSET('基础数据2-2020年损益'!C134,0,0,1,$C$4))/10000,0)</f>
        <v>0</v>
      </c>
      <c r="G135" s="309">
        <f ca="1" t="shared" si="11"/>
        <v>0</v>
      </c>
      <c r="H135" s="310">
        <f ca="1" t="shared" si="12"/>
        <v>0</v>
      </c>
      <c r="I135" s="324">
        <f t="shared" si="13"/>
        <v>0</v>
      </c>
      <c r="J135" s="325">
        <f t="shared" si="14"/>
        <v>0</v>
      </c>
      <c r="K135" s="326"/>
      <c r="L135" s="330"/>
      <c r="N135" s="331">
        <f>IFERROR(HLOOKUP($C$4,'基础数据3-2021年预算'!$C$3:$O$143,ROW()-2,0)/10000,0)</f>
        <v>0</v>
      </c>
      <c r="O135" s="325" t="str">
        <f t="shared" si="15"/>
        <v/>
      </c>
      <c r="P135" s="13">
        <f>IFERROR(HLOOKUP("累计",'基础数据3-2021年预算'!$C$3:$O$143,ROW()-2,0)/10000,0)</f>
        <v>0</v>
      </c>
      <c r="Q135" s="340" t="str">
        <f t="shared" si="16"/>
        <v/>
      </c>
    </row>
    <row r="136" s="248" customFormat="1" ht="18" customHeight="1" spans="2:17">
      <c r="B136" s="126" t="s">
        <v>149</v>
      </c>
      <c r="C136" s="13">
        <f>IFERROR(HLOOKUP($C$4,'基础数据1-2021年损益'!$C$3:$O$143,ROW()-2,0)/10000,0)</f>
        <v>0</v>
      </c>
      <c r="D136" s="13">
        <f>IFERROR(IF($C$4=1,HLOOKUP($D$4,'基础数据2-2020年损益'!$C$3:$O$143,ROW()-2,0)/10000,HLOOKUP(($C$4-1),'基础数据1-2021年损益'!$C$3:$O$143,ROW()-2,0)/10000),0)</f>
        <v>0</v>
      </c>
      <c r="E136" s="13">
        <f>IFERROR(HLOOKUP("累计",'基础数据1-2021年损益'!$C$3:$O$143,ROW()-2,0)/10000,0)</f>
        <v>0</v>
      </c>
      <c r="F136" s="13">
        <f ca="1">IFERROR(SUM(OFFSET('基础数据2-2020年损益'!C135,0,0,1,$C$4))/10000,0)</f>
        <v>0</v>
      </c>
      <c r="G136" s="309">
        <f ca="1" t="shared" si="11"/>
        <v>0</v>
      </c>
      <c r="H136" s="310">
        <f ca="1" t="shared" si="12"/>
        <v>0</v>
      </c>
      <c r="I136" s="324">
        <f t="shared" si="13"/>
        <v>0</v>
      </c>
      <c r="J136" s="325">
        <f t="shared" si="14"/>
        <v>0</v>
      </c>
      <c r="K136" s="326"/>
      <c r="L136" s="329" t="s">
        <v>18</v>
      </c>
      <c r="M136" s="285"/>
      <c r="N136" s="331">
        <f>IFERROR(HLOOKUP($C$4,'基础数据3-2021年预算'!$C$3:$O$143,ROW()-2,0)/10000,0)</f>
        <v>0</v>
      </c>
      <c r="O136" s="325" t="str">
        <f t="shared" si="15"/>
        <v/>
      </c>
      <c r="P136" s="13">
        <f>IFERROR(HLOOKUP("累计",'基础数据3-2021年预算'!$C$3:$O$143,ROW()-2,0)/10000,0)</f>
        <v>0</v>
      </c>
      <c r="Q136" s="340" t="str">
        <f t="shared" si="16"/>
        <v/>
      </c>
    </row>
    <row r="137" s="248" customFormat="1" ht="18" customHeight="1" spans="2:17">
      <c r="B137" s="126" t="s">
        <v>150</v>
      </c>
      <c r="C137" s="13">
        <f>IFERROR(HLOOKUP($C$4,'基础数据1-2021年损益'!$C$3:$O$143,ROW()-2,0)/10000,0)</f>
        <v>0</v>
      </c>
      <c r="D137" s="13">
        <f>IFERROR(IF($C$4=1,HLOOKUP($D$4,'基础数据2-2020年损益'!$C$3:$O$143,ROW()-2,0)/10000,HLOOKUP(($C$4-1),'基础数据1-2021年损益'!$C$3:$O$143,ROW()-2,0)/10000),0)</f>
        <v>0</v>
      </c>
      <c r="E137" s="13">
        <f>IFERROR(HLOOKUP("累计",'基础数据1-2021年损益'!$C$3:$O$143,ROW()-2,0)/10000,0)</f>
        <v>0</v>
      </c>
      <c r="F137" s="13">
        <f ca="1">IFERROR(SUM(OFFSET('基础数据2-2020年损益'!C136,0,0,1,$C$4))/10000,0)</f>
        <v>0</v>
      </c>
      <c r="G137" s="309">
        <f ca="1" t="shared" si="11"/>
        <v>0</v>
      </c>
      <c r="H137" s="310">
        <f ca="1" t="shared" si="12"/>
        <v>0</v>
      </c>
      <c r="I137" s="324">
        <f t="shared" si="13"/>
        <v>0</v>
      </c>
      <c r="J137" s="325">
        <f t="shared" si="14"/>
        <v>0</v>
      </c>
      <c r="K137" s="326"/>
      <c r="L137" s="330"/>
      <c r="M137" s="285"/>
      <c r="N137" s="331">
        <f>IFERROR(HLOOKUP($C$4,'基础数据3-2021年预算'!$C$3:$O$143,ROW()-2,0)/10000,0)</f>
        <v>0</v>
      </c>
      <c r="O137" s="325" t="str">
        <f t="shared" si="15"/>
        <v/>
      </c>
      <c r="P137" s="13">
        <f>IFERROR(HLOOKUP("累计",'基础数据3-2021年预算'!$C$3:$O$143,ROW()-2,0)/10000,0)</f>
        <v>0</v>
      </c>
      <c r="Q137" s="340" t="str">
        <f t="shared" si="16"/>
        <v/>
      </c>
    </row>
    <row r="138" s="296" customFormat="1" ht="18" customHeight="1" spans="2:17">
      <c r="B138" s="126" t="s">
        <v>151</v>
      </c>
      <c r="C138" s="13">
        <f>IFERROR(HLOOKUP($C$4,'基础数据1-2021年损益'!$C$3:$O$143,ROW()-2,0)/10000,0)</f>
        <v>0</v>
      </c>
      <c r="D138" s="13">
        <f>IFERROR(IF($C$4=1,HLOOKUP($D$4,'基础数据2-2020年损益'!$C$3:$O$143,ROW()-2,0)/10000,HLOOKUP(($C$4-1),'基础数据1-2021年损益'!$C$3:$O$143,ROW()-2,0)/10000),0)</f>
        <v>0</v>
      </c>
      <c r="E138" s="13">
        <f>IFERROR(HLOOKUP("累计",'基础数据1-2021年损益'!$C$3:$O$143,ROW()-2,0)/10000,0)</f>
        <v>0</v>
      </c>
      <c r="F138" s="13">
        <f ca="1">IFERROR(SUM(OFFSET('基础数据2-2020年损益'!C137,0,0,1,$C$4))/10000,0)</f>
        <v>0</v>
      </c>
      <c r="G138" s="309">
        <f ca="1" t="shared" si="11"/>
        <v>0</v>
      </c>
      <c r="H138" s="310">
        <f ca="1" t="shared" si="12"/>
        <v>0</v>
      </c>
      <c r="I138" s="324">
        <f t="shared" si="13"/>
        <v>0</v>
      </c>
      <c r="J138" s="325">
        <f t="shared" si="14"/>
        <v>0</v>
      </c>
      <c r="K138" s="326"/>
      <c r="L138" s="330"/>
      <c r="M138" s="285"/>
      <c r="N138" s="331">
        <f>IFERROR(HLOOKUP($C$4,'基础数据3-2021年预算'!$C$3:$O$143,ROW()-2,0)/10000,0)</f>
        <v>0</v>
      </c>
      <c r="O138" s="325" t="str">
        <f t="shared" si="15"/>
        <v/>
      </c>
      <c r="P138" s="13">
        <f>IFERROR(HLOOKUP("累计",'基础数据3-2021年预算'!$C$3:$O$143,ROW()-2,0)/10000,0)</f>
        <v>0</v>
      </c>
      <c r="Q138" s="340" t="str">
        <f t="shared" si="16"/>
        <v/>
      </c>
    </row>
    <row r="139" s="248" customFormat="1" ht="18" customHeight="1" spans="2:17">
      <c r="B139" s="127" t="s">
        <v>152</v>
      </c>
      <c r="C139" s="10">
        <f>IFERROR(HLOOKUP($C$4,'基础数据1-2021年损益'!$C$3:$O$143,ROW()-2,0)/10000,0)</f>
        <v>0</v>
      </c>
      <c r="D139" s="10">
        <f>IFERROR(IF($C$4=1,HLOOKUP($D$4,'基础数据2-2020年损益'!$C$3:$O$143,ROW()-2,0)/10000,HLOOKUP(($C$4-1),'基础数据1-2021年损益'!$C$3:$O$143,ROW()-2,0)/10000),0)</f>
        <v>0</v>
      </c>
      <c r="E139" s="10">
        <f>IFERROR(HLOOKUP("累计",'基础数据1-2021年损益'!$C$3:$O$143,ROW()-2,0)/10000,0)</f>
        <v>0</v>
      </c>
      <c r="F139" s="10">
        <f ca="1">IFERROR(SUM(OFFSET('基础数据2-2020年损益'!C138,0,0,1,$C$4))/10000,0)</f>
        <v>0</v>
      </c>
      <c r="G139" s="309">
        <f ca="1" t="shared" si="11"/>
        <v>0</v>
      </c>
      <c r="H139" s="310">
        <f ca="1" t="shared" si="12"/>
        <v>0</v>
      </c>
      <c r="I139" s="324">
        <f t="shared" si="13"/>
        <v>0</v>
      </c>
      <c r="J139" s="325">
        <f t="shared" si="14"/>
        <v>0</v>
      </c>
      <c r="K139" s="358"/>
      <c r="L139" s="329" t="s">
        <v>18</v>
      </c>
      <c r="M139" s="285"/>
      <c r="N139" s="328">
        <f>IFERROR(HLOOKUP($C$4,'基础数据3-2021年预算'!$C$3:$O$143,ROW()-2,0)/10000,0)</f>
        <v>0</v>
      </c>
      <c r="O139" s="325" t="str">
        <f t="shared" si="15"/>
        <v/>
      </c>
      <c r="P139" s="10">
        <f>IFERROR(HLOOKUP("累计",'基础数据3-2021年预算'!$C$3:$O$143,ROW()-2,0)/10000,0)</f>
        <v>0</v>
      </c>
      <c r="Q139" s="340" t="str">
        <f t="shared" si="16"/>
        <v/>
      </c>
    </row>
    <row r="140" s="285" customFormat="1" ht="18" customHeight="1" spans="2:17">
      <c r="B140" s="126" t="s">
        <v>153</v>
      </c>
      <c r="C140" s="13">
        <f>IFERROR(HLOOKUP($C$4,'基础数据1-2021年损益'!$C$3:$O$143,ROW()-2,0)/10000,0)</f>
        <v>0</v>
      </c>
      <c r="D140" s="13">
        <f>IFERROR(IF($C$4=1,HLOOKUP($D$4,'基础数据2-2020年损益'!$C$3:$O$143,ROW()-2,0)/10000,HLOOKUP(($C$4-1),'基础数据1-2021年损益'!$C$3:$O$143,ROW()-2,0)/10000),0)</f>
        <v>0</v>
      </c>
      <c r="E140" s="13">
        <f>IFERROR(HLOOKUP("累计",'基础数据1-2021年损益'!$C$3:$O$143,ROW()-2,0)/10000,0)</f>
        <v>0</v>
      </c>
      <c r="F140" s="13">
        <f ca="1">IFERROR(SUM(OFFSET('基础数据2-2020年损益'!C139,0,0,1,$C$4))/10000,0)</f>
        <v>0</v>
      </c>
      <c r="G140" s="309">
        <f ca="1" t="shared" si="11"/>
        <v>0</v>
      </c>
      <c r="H140" s="310">
        <f ca="1" t="shared" si="12"/>
        <v>0</v>
      </c>
      <c r="I140" s="324">
        <f t="shared" si="13"/>
        <v>0</v>
      </c>
      <c r="J140" s="325">
        <f t="shared" si="14"/>
        <v>0</v>
      </c>
      <c r="K140" s="359"/>
      <c r="L140" s="330"/>
      <c r="N140" s="331">
        <f>IFERROR(HLOOKUP($C$4,'基础数据3-2021年预算'!$C$3:$O$143,ROW()-2,0)/10000,0)</f>
        <v>0</v>
      </c>
      <c r="O140" s="325" t="str">
        <f t="shared" si="15"/>
        <v/>
      </c>
      <c r="P140" s="13">
        <f>IFERROR(HLOOKUP("累计",'基础数据3-2021年预算'!$C$3:$O$143,ROW()-2,0)/10000,0)</f>
        <v>0</v>
      </c>
      <c r="Q140" s="340" t="str">
        <f t="shared" si="16"/>
        <v/>
      </c>
    </row>
    <row r="141" s="248" customFormat="1" ht="18" customHeight="1" spans="2:17">
      <c r="B141" s="127" t="s">
        <v>154</v>
      </c>
      <c r="C141" s="10">
        <f>IFERROR(HLOOKUP($C$4,'基础数据1-2021年损益'!$C$3:$O$143,ROW()-2,0)/10000,0)</f>
        <v>0</v>
      </c>
      <c r="D141" s="10">
        <f>IFERROR(IF($C$4=1,HLOOKUP($D$4,'基础数据2-2020年损益'!$C$3:$O$143,ROW()-2,0)/10000,HLOOKUP(($C$4-1),'基础数据1-2021年损益'!$C$3:$O$143,ROW()-2,0)/10000),0)</f>
        <v>0</v>
      </c>
      <c r="E141" s="10">
        <f>IFERROR(HLOOKUP("累计",'基础数据1-2021年损益'!$C$3:$O$143,ROW()-2,0)/10000,0)</f>
        <v>0</v>
      </c>
      <c r="F141" s="10">
        <f ca="1">IFERROR(SUM(OFFSET('基础数据2-2020年损益'!C140,0,0,1,$C$4))/10000,0)</f>
        <v>0</v>
      </c>
      <c r="G141" s="309">
        <f ca="1" t="shared" si="11"/>
        <v>0</v>
      </c>
      <c r="H141" s="310">
        <f ca="1" t="shared" si="12"/>
        <v>0</v>
      </c>
      <c r="I141" s="324">
        <f t="shared" si="13"/>
        <v>0</v>
      </c>
      <c r="J141" s="325">
        <f t="shared" si="14"/>
        <v>0</v>
      </c>
      <c r="K141" s="359"/>
      <c r="L141" s="330"/>
      <c r="M141" s="285"/>
      <c r="N141" s="328">
        <f>IFERROR(HLOOKUP($C$4,'基础数据3-2021年预算'!$C$3:$O$143,ROW()-2,0)/10000,0)</f>
        <v>0</v>
      </c>
      <c r="O141" s="325" t="str">
        <f t="shared" si="15"/>
        <v/>
      </c>
      <c r="P141" s="10">
        <f>IFERROR(HLOOKUP("累计",'基础数据3-2021年预算'!$C$3:$O$143,ROW()-2,0)/10000,0)</f>
        <v>0</v>
      </c>
      <c r="Q141" s="340" t="str">
        <f t="shared" si="16"/>
        <v/>
      </c>
    </row>
    <row r="142" s="248" customFormat="1" ht="18" customHeight="1" spans="2:17">
      <c r="B142" s="341">
        <v>14</v>
      </c>
      <c r="C142" s="13">
        <f>IFERROR(HLOOKUP($C$4,'基础数据1-2021年损益'!$C$3:$O$143,ROW()-2,0)/10000,0)</f>
        <v>0</v>
      </c>
      <c r="D142" s="13">
        <f>IFERROR(IF($C$4=1,HLOOKUP($D$4,'基础数据2-2020年损益'!$C$3:$O$143,ROW()-2,0)/10000,HLOOKUP(($C$4-1),'基础数据1-2021年损益'!$C$3:$O$143,ROW()-2,0)/10000),0)</f>
        <v>0</v>
      </c>
      <c r="E142" s="13">
        <f>IFERROR(HLOOKUP("累计",'基础数据1-2021年损益'!$C$3:$O$143,ROW()-2,0)/10000,0)</f>
        <v>0</v>
      </c>
      <c r="F142" s="13">
        <f ca="1">IFERROR(SUM(OFFSET('基础数据2-2020年损益'!C141,0,0,1,$C$4))/10000,0)</f>
        <v>0</v>
      </c>
      <c r="G142" s="309">
        <f ca="1" t="shared" si="11"/>
        <v>0</v>
      </c>
      <c r="H142" s="310">
        <f ca="1" t="shared" si="12"/>
        <v>0</v>
      </c>
      <c r="I142" s="324">
        <f t="shared" si="13"/>
        <v>0</v>
      </c>
      <c r="J142" s="325">
        <f t="shared" si="14"/>
        <v>0</v>
      </c>
      <c r="K142" s="326"/>
      <c r="L142" s="333" t="s">
        <v>18</v>
      </c>
      <c r="M142" s="285"/>
      <c r="N142" s="331">
        <f>IFERROR(HLOOKUP($C$4,'基础数据3-2021年预算'!$C$3:$O$143,ROW()-2,0)/10000,0)</f>
        <v>0</v>
      </c>
      <c r="O142" s="325" t="str">
        <f t="shared" si="15"/>
        <v/>
      </c>
      <c r="P142" s="13">
        <f>IFERROR(HLOOKUP("累计",'基础数据3-2021年预算'!$C$3:$O$143,ROW()-2,0)/10000,0)</f>
        <v>0</v>
      </c>
      <c r="Q142" s="340" t="str">
        <f t="shared" si="16"/>
        <v/>
      </c>
    </row>
    <row r="143" s="248" customFormat="1" ht="18" customHeight="1" spans="2:17">
      <c r="B143" s="126" t="s">
        <v>155</v>
      </c>
      <c r="C143" s="13">
        <f>IFERROR(HLOOKUP($C$4,'基础数据1-2021年损益'!$C$3:$O$143,ROW()-2,0)/10000,0)</f>
        <v>0</v>
      </c>
      <c r="D143" s="13">
        <f>IFERROR(IF($C$4=1,HLOOKUP($D$4,'基础数据2-2020年损益'!$C$3:$O$143,ROW()-2,0)/10000,HLOOKUP(($C$4-1),'基础数据1-2021年损益'!$C$3:$O$143,ROW()-2,0)/10000),0)</f>
        <v>0</v>
      </c>
      <c r="E143" s="13">
        <f>IFERROR(HLOOKUP("累计",'基础数据1-2021年损益'!$C$3:$O$143,ROW()-2,0)/10000,0)</f>
        <v>0</v>
      </c>
      <c r="F143" s="13">
        <f ca="1">IFERROR(SUM(OFFSET('基础数据2-2020年损益'!C142,0,0,1,$C$4))/10000,0)</f>
        <v>0</v>
      </c>
      <c r="G143" s="309">
        <f ca="1" t="shared" ref="G143:G144" si="17">E143-F143</f>
        <v>0</v>
      </c>
      <c r="H143" s="310">
        <f ca="1" t="shared" si="12"/>
        <v>0</v>
      </c>
      <c r="I143" s="324">
        <f t="shared" ref="I143:I144" si="18">C143-D143</f>
        <v>0</v>
      </c>
      <c r="J143" s="325">
        <f t="shared" ref="J143:J144" si="19">IFERROR(IF(D143&lt;0,(1-C143/D143*100%),(C143/D143-1)*100%),0)</f>
        <v>0</v>
      </c>
      <c r="K143" s="358"/>
      <c r="L143" s="335"/>
      <c r="M143" s="285"/>
      <c r="N143" s="331">
        <f>IFERROR(HLOOKUP($C$4,'基础数据3-2021年预算'!$C$3:$O$143,ROW()-2,0)/10000,0)</f>
        <v>0</v>
      </c>
      <c r="O143" s="325" t="str">
        <f t="shared" si="15"/>
        <v/>
      </c>
      <c r="P143" s="13">
        <f>IFERROR(HLOOKUP("累计",'基础数据3-2021年预算'!$C$3:$O$143,ROW()-2,0)/10000,0)</f>
        <v>0</v>
      </c>
      <c r="Q143" s="340" t="str">
        <f t="shared" si="16"/>
        <v/>
      </c>
    </row>
    <row r="144" s="248" customFormat="1" ht="135.75" spans="2:20">
      <c r="B144" s="132" t="s">
        <v>156</v>
      </c>
      <c r="C144" s="26">
        <f>IFERROR(HLOOKUP($C$4,'基础数据1-2021年损益'!$C$3:$O$143,ROW()-2,0)/10000,0)</f>
        <v>0</v>
      </c>
      <c r="D144" s="26">
        <f>IFERROR(IF($C$4=1,HLOOKUP($D$4,'基础数据2-2020年损益'!$C$3:$O$143,ROW()-2,0)/10000,HLOOKUP(($C$4-1),'基础数据1-2021年损益'!$C$3:$O$143,ROW()-2,0)/10000),0)</f>
        <v>0</v>
      </c>
      <c r="E144" s="26">
        <f>IFERROR(HLOOKUP("累计",'基础数据1-2021年损益'!$C$3:$O$143,ROW()-2,0)/10000,0)</f>
        <v>0</v>
      </c>
      <c r="F144" s="26">
        <f ca="1">IFERROR(SUM(OFFSET('基础数据2-2020年损益'!C143,0,0,1,$C$4))/10000,0)</f>
        <v>0</v>
      </c>
      <c r="G144" s="342">
        <f ca="1" t="shared" si="17"/>
        <v>0</v>
      </c>
      <c r="H144" s="343">
        <f ca="1" t="shared" si="12"/>
        <v>0</v>
      </c>
      <c r="I144" s="360">
        <f t="shared" si="18"/>
        <v>0</v>
      </c>
      <c r="J144" s="361">
        <f t="shared" si="19"/>
        <v>0</v>
      </c>
      <c r="K144" s="362"/>
      <c r="L144" s="363" t="s">
        <v>157</v>
      </c>
      <c r="M144" s="285"/>
      <c r="N144" s="364">
        <f>IFERROR(HLOOKUP($C$4,'基础数据3-2021年预算'!$C$3:$O$143,ROW()-2,0)/10000,0)</f>
        <v>0</v>
      </c>
      <c r="O144" s="361" t="str">
        <f t="shared" si="15"/>
        <v/>
      </c>
      <c r="P144" s="26">
        <f>IFERROR(HLOOKUP("累计",'基础数据3-2021年预算'!$C$3:$O$143,ROW()-2,0)/10000,0)</f>
        <v>0</v>
      </c>
      <c r="Q144" s="373" t="str">
        <f t="shared" si="16"/>
        <v/>
      </c>
      <c r="T144" s="248" t="s">
        <v>158</v>
      </c>
    </row>
    <row r="145" spans="2:17">
      <c r="B145" s="344"/>
      <c r="C145" s="345"/>
      <c r="D145" s="345"/>
      <c r="E145" s="346"/>
      <c r="F145" s="346"/>
      <c r="G145" s="346"/>
      <c r="H145" s="346"/>
      <c r="I145" s="346"/>
      <c r="J145" s="365"/>
      <c r="L145" s="346"/>
      <c r="M145" s="285"/>
      <c r="P145" s="285"/>
      <c r="Q145" s="285"/>
    </row>
    <row r="146" ht="23" customHeight="1" spans="2:17">
      <c r="B146" s="347" t="s">
        <v>159</v>
      </c>
      <c r="C146" s="345"/>
      <c r="D146" s="345"/>
      <c r="E146" s="346"/>
      <c r="F146" s="346"/>
      <c r="G146" s="346"/>
      <c r="H146" s="346"/>
      <c r="I146" s="346"/>
      <c r="J146" s="365"/>
      <c r="L146" s="346"/>
      <c r="M146" s="285"/>
      <c r="P146" s="285"/>
      <c r="Q146" s="285"/>
    </row>
    <row r="147" ht="21" customHeight="1" spans="2:17">
      <c r="B147" s="127" t="s">
        <v>160</v>
      </c>
      <c r="C147" s="10">
        <f>C22-C61</f>
        <v>0</v>
      </c>
      <c r="D147" s="10">
        <f>D22-D61</f>
        <v>0</v>
      </c>
      <c r="E147" s="10">
        <f>E22-E61</f>
        <v>0</v>
      </c>
      <c r="F147" s="10">
        <f ca="1">F22-F61</f>
        <v>0</v>
      </c>
      <c r="G147" s="309">
        <f ca="1" t="shared" ref="G147" si="20">E147-F147</f>
        <v>0</v>
      </c>
      <c r="H147" s="310">
        <f ca="1" t="shared" ref="H147" si="21">IFERROR(IF(F147&lt;0,(1-E147/F147*100%),(E147/F147-1)*100%),0)</f>
        <v>0</v>
      </c>
      <c r="I147" s="324">
        <f>I22-I61</f>
        <v>0</v>
      </c>
      <c r="J147" s="325">
        <f t="shared" ref="J147" si="22">IFERROR(IF(D147&lt;0,(1-C147/D147*100%),(C147/D147-1)*100%),0)</f>
        <v>0</v>
      </c>
      <c r="K147" s="326"/>
      <c r="L147" s="366" t="s">
        <v>161</v>
      </c>
      <c r="M147" s="285"/>
      <c r="N147" s="10">
        <f>N22-N61</f>
        <v>0</v>
      </c>
      <c r="O147" s="325" t="str">
        <f t="shared" ref="O147" si="23">IFERROR(1+(C147-N147)*SIGN(N147)/N147,"")</f>
        <v/>
      </c>
      <c r="P147" s="10">
        <f>P22-P61</f>
        <v>0</v>
      </c>
      <c r="Q147" s="340" t="str">
        <f t="shared" ref="Q147" si="24">IFERROR(1+(E147-P147)*SIGN(P147)/P147,"")</f>
        <v/>
      </c>
    </row>
    <row r="148" ht="13.5" spans="2:17">
      <c r="B148" s="348"/>
      <c r="C148" s="345"/>
      <c r="D148" s="345"/>
      <c r="E148" s="346"/>
      <c r="F148" s="346"/>
      <c r="G148" s="346"/>
      <c r="H148" s="346"/>
      <c r="I148" s="346"/>
      <c r="J148" s="365"/>
      <c r="L148" s="346"/>
      <c r="M148" s="285"/>
      <c r="P148" s="285"/>
      <c r="Q148" s="285"/>
    </row>
    <row r="149" ht="13.5" spans="2:17">
      <c r="B149" s="348"/>
      <c r="C149" s="345"/>
      <c r="D149" s="345"/>
      <c r="E149" s="346"/>
      <c r="F149" s="346"/>
      <c r="G149" s="346"/>
      <c r="H149" s="346"/>
      <c r="I149" s="346"/>
      <c r="J149" s="365"/>
      <c r="L149" s="346"/>
      <c r="M149" s="285"/>
      <c r="P149" s="285"/>
      <c r="Q149" s="285"/>
    </row>
    <row r="150" ht="19.5" customHeight="1" outlineLevel="1" spans="2:17">
      <c r="B150" s="349" t="s">
        <v>162</v>
      </c>
      <c r="C150" s="350">
        <f>(C5-C57-C74-C75-C120+C130-C135+C136+C137-C138-C140-C142-C143-C144)*10000</f>
        <v>0</v>
      </c>
      <c r="D150" s="350">
        <f>(D5-D57-D74-D75-D120+D130-D135+D136+D137-D138-D140-D142-D143-D144)*10000</f>
        <v>0</v>
      </c>
      <c r="E150" s="350">
        <f>(E5-E57-E74-E75-E120+E130-E135+E136+E137-E138-E140-E142-E143-E144)*10000</f>
        <v>0</v>
      </c>
      <c r="F150" s="350">
        <f ca="1">(F5-F57-F74-F75-F120+F130-F135+F136+F137-F138-F140-F142-F143-F144)*10000</f>
        <v>0</v>
      </c>
      <c r="G150" s="351"/>
      <c r="H150" s="351"/>
      <c r="I150" s="350">
        <f>(I5-I57-I74-I75-I120+I130-I135+I136+I137-I138-I140-I142-I143-I144)*10000</f>
        <v>0</v>
      </c>
      <c r="J150" s="351"/>
      <c r="K150" s="367"/>
      <c r="L150" s="368" t="s">
        <v>163</v>
      </c>
      <c r="M150" s="367"/>
      <c r="N150" s="350">
        <f>(N5-N57-N74-N75-N120+N130-N135+N136+N137-N138-N140-N142-N143-N144)*10000</f>
        <v>0</v>
      </c>
      <c r="O150" s="351"/>
      <c r="P150" s="350">
        <f>(P5-P57-P74-P75-P120+P130-P135+P136+P137-P138-P140-P142-P143-P144)*10000</f>
        <v>0</v>
      </c>
      <c r="Q150" s="351"/>
    </row>
    <row r="151" ht="13.5" spans="2:13">
      <c r="B151" s="352"/>
      <c r="L151" s="369"/>
      <c r="M151" s="285"/>
    </row>
    <row r="152" ht="21.75" customHeight="1" spans="2:17">
      <c r="B152" s="353" t="s">
        <v>164</v>
      </c>
      <c r="C152" s="354"/>
      <c r="D152" s="354"/>
      <c r="E152" s="354"/>
      <c r="F152" s="354"/>
      <c r="G152" s="354"/>
      <c r="H152" s="354"/>
      <c r="I152" s="354"/>
      <c r="J152" s="370"/>
      <c r="K152" s="371"/>
      <c r="L152" s="370"/>
      <c r="M152" s="285"/>
      <c r="N152" s="372"/>
      <c r="O152" s="371"/>
      <c r="P152" s="371"/>
      <c r="Q152" s="374"/>
    </row>
    <row r="153" ht="22.5" customHeight="1" outlineLevel="1" spans="2:17">
      <c r="B153" s="355" t="s">
        <v>165</v>
      </c>
      <c r="C153" s="356" t="str">
        <f>IFERROR(C144/C5,"")</f>
        <v/>
      </c>
      <c r="D153" s="356" t="str">
        <f>IFERROR(D144/D5,"")</f>
        <v/>
      </c>
      <c r="E153" s="356" t="str">
        <f>IFERROR(E144/E5,"")</f>
        <v/>
      </c>
      <c r="F153" s="356" t="str">
        <f ca="1">IFERROR(F144/F5,"")</f>
        <v/>
      </c>
      <c r="G153" s="351"/>
      <c r="H153" s="351"/>
      <c r="I153" s="351"/>
      <c r="J153" s="351"/>
      <c r="K153" s="367"/>
      <c r="L153" s="368" t="s">
        <v>161</v>
      </c>
      <c r="M153" s="285"/>
      <c r="N153" s="356" t="str">
        <f>IFERROR(N144/N5,"")</f>
        <v/>
      </c>
      <c r="O153" s="351"/>
      <c r="P153" s="356" t="str">
        <f>IFERROR(P144/P5,"")</f>
        <v/>
      </c>
      <c r="Q153" s="351"/>
    </row>
    <row r="154" ht="22.5" customHeight="1" outlineLevel="1" spans="2:17">
      <c r="B154" s="355" t="s">
        <v>166</v>
      </c>
      <c r="C154" s="356" t="str">
        <f>IFERROR(C57/C5,"")</f>
        <v/>
      </c>
      <c r="D154" s="356" t="str">
        <f>IFERROR(D57/D5,"")</f>
        <v/>
      </c>
      <c r="E154" s="356" t="str">
        <f>IFERROR(E57/E5,"")</f>
        <v/>
      </c>
      <c r="F154" s="356" t="str">
        <f ca="1">IFERROR(F57/F5,"")</f>
        <v/>
      </c>
      <c r="G154" s="351"/>
      <c r="H154" s="351"/>
      <c r="I154" s="351"/>
      <c r="J154" s="351"/>
      <c r="K154" s="367"/>
      <c r="L154" s="368" t="s">
        <v>161</v>
      </c>
      <c r="M154" s="285"/>
      <c r="N154" s="356" t="str">
        <f>IFERROR(N57/N5,"")</f>
        <v/>
      </c>
      <c r="O154" s="351"/>
      <c r="P154" s="356" t="str">
        <f>IFERROR(P57/P5,"")</f>
        <v/>
      </c>
      <c r="Q154" s="351"/>
    </row>
    <row r="155" ht="22.5" customHeight="1" outlineLevel="1" spans="2:17">
      <c r="B155" s="355" t="s">
        <v>167</v>
      </c>
      <c r="C155" s="356" t="str">
        <f>IFERROR(C75/C5,"")</f>
        <v/>
      </c>
      <c r="D155" s="356" t="str">
        <f>IFERROR(D75/D5,"")</f>
        <v/>
      </c>
      <c r="E155" s="356" t="str">
        <f>IFERROR(E75/E5,"")</f>
        <v/>
      </c>
      <c r="F155" s="356" t="str">
        <f ca="1">IFERROR(F75/F5,"")</f>
        <v/>
      </c>
      <c r="G155" s="351"/>
      <c r="H155" s="351"/>
      <c r="I155" s="351"/>
      <c r="J155" s="351"/>
      <c r="K155" s="367"/>
      <c r="L155" s="368" t="s">
        <v>161</v>
      </c>
      <c r="M155" s="285"/>
      <c r="N155" s="356" t="str">
        <f>IFERROR(N75/N5,"")</f>
        <v/>
      </c>
      <c r="O155" s="351"/>
      <c r="P155" s="356" t="str">
        <f>IFERROR(P75/P5,"")</f>
        <v/>
      </c>
      <c r="Q155" s="351"/>
    </row>
    <row r="156" ht="27" customHeight="1" outlineLevel="1" spans="3:13">
      <c r="C156" s="248"/>
      <c r="D156" s="248"/>
      <c r="E156" s="248"/>
      <c r="F156" s="248"/>
      <c r="G156" s="248"/>
      <c r="H156" s="248"/>
      <c r="I156" s="248"/>
      <c r="J156" s="248"/>
      <c r="L156" s="248"/>
      <c r="M156" s="285"/>
    </row>
    <row r="157" ht="26.25" customHeight="1" spans="2:13">
      <c r="B157" s="27" t="s">
        <v>168</v>
      </c>
      <c r="M157" s="285"/>
    </row>
    <row r="158" ht="22.5" customHeight="1" spans="2:13">
      <c r="B158" s="133" t="s">
        <v>169</v>
      </c>
      <c r="M158" s="285"/>
    </row>
    <row r="159" ht="22.5" customHeight="1" spans="2:2">
      <c r="B159" s="133" t="s">
        <v>170</v>
      </c>
    </row>
    <row r="160" ht="22.5" customHeight="1" spans="2:2">
      <c r="B160" s="133" t="s">
        <v>171</v>
      </c>
    </row>
    <row r="166" ht="12" spans="4:4">
      <c r="D166" s="357"/>
    </row>
  </sheetData>
  <mergeCells count="7">
    <mergeCell ref="B2:J2"/>
    <mergeCell ref="L53:L56"/>
    <mergeCell ref="L57:L73"/>
    <mergeCell ref="L142:L143"/>
    <mergeCell ref="M2:M3"/>
    <mergeCell ref="R2:R3"/>
    <mergeCell ref="N2:Q3"/>
  </mergeCells>
  <conditionalFormatting sqref="E4:F4">
    <cfRule type="duplicateValues" dxfId="0" priority="4"/>
  </conditionalFormatting>
  <conditionalFormatting sqref="G4:H4">
    <cfRule type="duplicateValues" dxfId="0" priority="5"/>
  </conditionalFormatting>
  <conditionalFormatting sqref="I4:J4">
    <cfRule type="duplicateValues" dxfId="0" priority="3"/>
  </conditionalFormatting>
  <conditionalFormatting sqref="O4">
    <cfRule type="duplicateValues" dxfId="0" priority="2"/>
  </conditionalFormatting>
  <conditionalFormatting sqref="Q4">
    <cfRule type="duplicateValues" dxfId="0" priority="1"/>
  </conditionalFormatting>
  <dataValidations count="2">
    <dataValidation type="list" allowBlank="1" showInputMessage="1" showErrorMessage="1" sqref="C4">
      <formula1>"1,2,3,4,5,6,7,8,9,10,11,12"</formula1>
    </dataValidation>
    <dataValidation type="list" allowBlank="1" showInputMessage="1" showErrorMessage="1" sqref="C3">
      <formula1>'基础数据3-2021年预算'!$DW$4:$DW$35</formula1>
    </dataValidation>
  </dataValidations>
  <hyperlinks>
    <hyperlink ref="B56" location="利润表!AF3" display="1.14"/>
  </hyperlinks>
  <pageMargins left="0.7" right="0.7" top="0.75" bottom="0.75" header="0.3" footer="0.3"/>
  <pageSetup paperSize="9" orientation="portrait"/>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1:S50"/>
  <sheetViews>
    <sheetView showGridLines="0" zoomScale="85" zoomScaleNormal="85" workbookViewId="0">
      <selection activeCell="U7" sqref="U7"/>
    </sheetView>
  </sheetViews>
  <sheetFormatPr defaultColWidth="9" defaultRowHeight="11.25"/>
  <cols>
    <col min="1" max="1" width="9" style="140"/>
    <col min="2" max="2" width="4.63333333333333" style="140" customWidth="1"/>
    <col min="3" max="3" width="10.3833333333333" style="140" customWidth="1"/>
    <col min="4" max="4" width="10.1833333333333" style="140" customWidth="1"/>
    <col min="5" max="5" width="10.1833333333333" style="249" customWidth="1"/>
    <col min="6" max="6" width="7.63333333333333" style="249" customWidth="1"/>
    <col min="7" max="16" width="5.88333333333333" style="249" customWidth="1" outlineLevel="1"/>
    <col min="17" max="17" width="10.5" style="249" customWidth="1"/>
    <col min="18" max="18" width="9" style="141" customWidth="1"/>
    <col min="19" max="16384" width="9" style="140"/>
  </cols>
  <sheetData>
    <row r="1" ht="34" customHeight="1" spans="2:17">
      <c r="B1" s="142" t="str">
        <f>B2&amp;E2&amp;"边际贡献分析表"</f>
        <v>请选择对应单位分公司边际贡献分析表</v>
      </c>
      <c r="C1" s="142"/>
      <c r="D1" s="142"/>
      <c r="E1" s="142"/>
      <c r="F1" s="142"/>
      <c r="G1" s="142"/>
      <c r="H1" s="142"/>
      <c r="I1" s="142"/>
      <c r="J1" s="142"/>
      <c r="K1" s="142"/>
      <c r="L1" s="142"/>
      <c r="M1" s="142"/>
      <c r="N1" s="142"/>
      <c r="O1" s="142"/>
      <c r="P1" s="142"/>
      <c r="Q1" s="142"/>
    </row>
    <row r="2" s="138" customFormat="1" ht="17.25" customHeight="1" spans="2:18">
      <c r="B2" s="250" t="str">
        <f>'表1-经营分析'!C3&amp;"分公司"</f>
        <v>请选择对应单位分公司</v>
      </c>
      <c r="C2" s="250"/>
      <c r="D2" s="250"/>
      <c r="E2" s="251"/>
      <c r="F2" s="252"/>
      <c r="G2" s="253"/>
      <c r="H2" s="253"/>
      <c r="I2" s="253"/>
      <c r="J2" s="253"/>
      <c r="K2" s="253"/>
      <c r="L2" s="253"/>
      <c r="M2" s="253"/>
      <c r="N2" s="253"/>
      <c r="O2" s="253"/>
      <c r="P2" s="253"/>
      <c r="Q2" s="253" t="s">
        <v>172</v>
      </c>
      <c r="R2" s="247"/>
    </row>
    <row r="3" s="138" customFormat="1" ht="34" customHeight="1" spans="2:18">
      <c r="B3" s="254" t="s">
        <v>173</v>
      </c>
      <c r="C3" s="255"/>
      <c r="D3" s="255"/>
      <c r="E3" s="256">
        <v>1</v>
      </c>
      <c r="F3" s="256">
        <v>2</v>
      </c>
      <c r="G3" s="256">
        <v>3</v>
      </c>
      <c r="H3" s="256">
        <v>4</v>
      </c>
      <c r="I3" s="256">
        <v>5</v>
      </c>
      <c r="J3" s="256">
        <v>6</v>
      </c>
      <c r="K3" s="256">
        <v>7</v>
      </c>
      <c r="L3" s="256">
        <v>8</v>
      </c>
      <c r="M3" s="256">
        <v>9</v>
      </c>
      <c r="N3" s="256">
        <v>10</v>
      </c>
      <c r="O3" s="256">
        <v>11</v>
      </c>
      <c r="P3" s="283">
        <v>12</v>
      </c>
      <c r="Q3" s="286" t="s">
        <v>174</v>
      </c>
      <c r="R3" s="287" t="s">
        <v>175</v>
      </c>
    </row>
    <row r="4" s="138" customFormat="1" ht="18" customHeight="1" spans="2:19">
      <c r="B4" s="257">
        <v>1</v>
      </c>
      <c r="C4" s="258"/>
      <c r="D4" s="259"/>
      <c r="E4" s="260">
        <f>'表4-损益明细表'!C5</f>
        <v>0</v>
      </c>
      <c r="F4" s="260">
        <f>'表4-损益明细表'!D5</f>
        <v>0</v>
      </c>
      <c r="G4" s="260">
        <f>'表4-损益明细表'!E5</f>
        <v>0</v>
      </c>
      <c r="H4" s="260">
        <f>'表4-损益明细表'!F5</f>
        <v>0</v>
      </c>
      <c r="I4" s="260">
        <f>'表4-损益明细表'!G5</f>
        <v>0</v>
      </c>
      <c r="J4" s="260">
        <f>'表4-损益明细表'!H5</f>
        <v>0</v>
      </c>
      <c r="K4" s="260">
        <f>'表4-损益明细表'!I5</f>
        <v>0</v>
      </c>
      <c r="L4" s="260">
        <f>'表4-损益明细表'!J5</f>
        <v>0</v>
      </c>
      <c r="M4" s="260">
        <f>'表4-损益明细表'!K5</f>
        <v>0</v>
      </c>
      <c r="N4" s="260">
        <f>'表4-损益明细表'!L5</f>
        <v>0</v>
      </c>
      <c r="O4" s="260">
        <f>'表4-损益明细表'!M5</f>
        <v>0</v>
      </c>
      <c r="P4" s="260">
        <f>'表4-损益明细表'!N5</f>
        <v>0</v>
      </c>
      <c r="Q4" s="288">
        <f>SUM(E4:P4)</f>
        <v>0</v>
      </c>
      <c r="R4" s="289" t="s">
        <v>176</v>
      </c>
      <c r="S4" s="290"/>
    </row>
    <row r="5" s="138" customFormat="1" ht="18" customHeight="1" spans="2:19">
      <c r="B5" s="257">
        <v>2</v>
      </c>
      <c r="C5" s="258"/>
      <c r="D5" s="259"/>
      <c r="E5" s="261">
        <f>'表4-损益明细表'!C10</f>
        <v>0</v>
      </c>
      <c r="F5" s="261">
        <f>'表4-损益明细表'!D10</f>
        <v>0</v>
      </c>
      <c r="G5" s="261">
        <f>'表4-损益明细表'!E10</f>
        <v>0</v>
      </c>
      <c r="H5" s="261">
        <f>'表4-损益明细表'!F10</f>
        <v>0</v>
      </c>
      <c r="I5" s="261">
        <f>'表4-损益明细表'!G10</f>
        <v>0</v>
      </c>
      <c r="J5" s="261">
        <f>'表4-损益明细表'!H10</f>
        <v>0</v>
      </c>
      <c r="K5" s="261">
        <f>'表4-损益明细表'!I10</f>
        <v>0</v>
      </c>
      <c r="L5" s="261">
        <f>'表4-损益明细表'!J10</f>
        <v>0</v>
      </c>
      <c r="M5" s="261">
        <f>'表4-损益明细表'!K10</f>
        <v>0</v>
      </c>
      <c r="N5" s="261">
        <f>'表4-损益明细表'!L10</f>
        <v>0</v>
      </c>
      <c r="O5" s="261">
        <f>'表4-损益明细表'!M10</f>
        <v>0</v>
      </c>
      <c r="P5" s="261">
        <f>'表4-损益明细表'!N10</f>
        <v>0</v>
      </c>
      <c r="Q5" s="288">
        <f t="shared" ref="Q5:Q14" si="0">SUM(E5:P5)</f>
        <v>0</v>
      </c>
      <c r="R5" s="291" t="s">
        <v>176</v>
      </c>
      <c r="S5" s="290"/>
    </row>
    <row r="6" s="138" customFormat="1" ht="18" customHeight="1" spans="2:19">
      <c r="B6" s="257">
        <v>3</v>
      </c>
      <c r="C6" s="258"/>
      <c r="D6" s="259"/>
      <c r="E6" s="261">
        <f>'表4-损益明细表'!C17</f>
        <v>0</v>
      </c>
      <c r="F6" s="261">
        <f>'表4-损益明细表'!D17</f>
        <v>0</v>
      </c>
      <c r="G6" s="261">
        <f>'表4-损益明细表'!E17</f>
        <v>0</v>
      </c>
      <c r="H6" s="261">
        <f>'表4-损益明细表'!F17</f>
        <v>0</v>
      </c>
      <c r="I6" s="261">
        <f>'表4-损益明细表'!G17</f>
        <v>0</v>
      </c>
      <c r="J6" s="261">
        <f>'表4-损益明细表'!H17</f>
        <v>0</v>
      </c>
      <c r="K6" s="261">
        <f>'表4-损益明细表'!I17</f>
        <v>0</v>
      </c>
      <c r="L6" s="261">
        <f>'表4-损益明细表'!J17</f>
        <v>0</v>
      </c>
      <c r="M6" s="261">
        <f>'表4-损益明细表'!K17</f>
        <v>0</v>
      </c>
      <c r="N6" s="261">
        <f>'表4-损益明细表'!L17</f>
        <v>0</v>
      </c>
      <c r="O6" s="261">
        <f>'表4-损益明细表'!M17</f>
        <v>0</v>
      </c>
      <c r="P6" s="261">
        <f>'表4-损益明细表'!N17</f>
        <v>0</v>
      </c>
      <c r="Q6" s="288">
        <f t="shared" si="0"/>
        <v>0</v>
      </c>
      <c r="R6" s="291" t="s">
        <v>176</v>
      </c>
      <c r="S6" s="290"/>
    </row>
    <row r="7" s="138" customFormat="1" ht="18" customHeight="1" spans="2:19">
      <c r="B7" s="257">
        <v>4</v>
      </c>
      <c r="C7" s="258"/>
      <c r="D7" s="259"/>
      <c r="E7" s="261">
        <f>'表4-损益明细表'!C21</f>
        <v>0</v>
      </c>
      <c r="F7" s="261">
        <f>'表4-损益明细表'!D21</f>
        <v>0</v>
      </c>
      <c r="G7" s="261">
        <f>'表4-损益明细表'!E21</f>
        <v>0</v>
      </c>
      <c r="H7" s="261">
        <f>'表4-损益明细表'!F21</f>
        <v>0</v>
      </c>
      <c r="I7" s="261">
        <f>'表4-损益明细表'!G21</f>
        <v>0</v>
      </c>
      <c r="J7" s="261">
        <f>'表4-损益明细表'!H21</f>
        <v>0</v>
      </c>
      <c r="K7" s="261">
        <f>'表4-损益明细表'!I21</f>
        <v>0</v>
      </c>
      <c r="L7" s="261">
        <f>'表4-损益明细表'!J21</f>
        <v>0</v>
      </c>
      <c r="M7" s="261">
        <f>'表4-损益明细表'!K21</f>
        <v>0</v>
      </c>
      <c r="N7" s="261">
        <f>'表4-损益明细表'!L21</f>
        <v>0</v>
      </c>
      <c r="O7" s="261">
        <f>'表4-损益明细表'!M21</f>
        <v>0</v>
      </c>
      <c r="P7" s="261">
        <f>'表4-损益明细表'!N21</f>
        <v>0</v>
      </c>
      <c r="Q7" s="288">
        <f t="shared" si="0"/>
        <v>0</v>
      </c>
      <c r="R7" s="291" t="s">
        <v>176</v>
      </c>
      <c r="S7" s="290"/>
    </row>
    <row r="8" s="138" customFormat="1" ht="18" customHeight="1" spans="2:19">
      <c r="B8" s="257">
        <v>5</v>
      </c>
      <c r="C8" s="258"/>
      <c r="D8" s="259"/>
      <c r="E8" s="261">
        <f>'表4-损益明细表'!C29</f>
        <v>0</v>
      </c>
      <c r="F8" s="261">
        <f>'表4-损益明细表'!D29</f>
        <v>0</v>
      </c>
      <c r="G8" s="261">
        <f>'表4-损益明细表'!E29</f>
        <v>0</v>
      </c>
      <c r="H8" s="261">
        <f>'表4-损益明细表'!F29</f>
        <v>0</v>
      </c>
      <c r="I8" s="261">
        <f>'表4-损益明细表'!G29</f>
        <v>0</v>
      </c>
      <c r="J8" s="261">
        <f>'表4-损益明细表'!H29</f>
        <v>0</v>
      </c>
      <c r="K8" s="261">
        <f>'表4-损益明细表'!I29</f>
        <v>0</v>
      </c>
      <c r="L8" s="261">
        <f>'表4-损益明细表'!J29</f>
        <v>0</v>
      </c>
      <c r="M8" s="261">
        <f>'表4-损益明细表'!K29</f>
        <v>0</v>
      </c>
      <c r="N8" s="261">
        <f>'表4-损益明细表'!L29</f>
        <v>0</v>
      </c>
      <c r="O8" s="261">
        <f>'表4-损益明细表'!M29</f>
        <v>0</v>
      </c>
      <c r="P8" s="261">
        <f>'表4-损益明细表'!N29</f>
        <v>0</v>
      </c>
      <c r="Q8" s="288">
        <f t="shared" si="0"/>
        <v>0</v>
      </c>
      <c r="R8" s="291" t="s">
        <v>176</v>
      </c>
      <c r="S8" s="290"/>
    </row>
    <row r="9" s="138" customFormat="1" ht="18" customHeight="1" spans="2:19">
      <c r="B9" s="257">
        <v>6</v>
      </c>
      <c r="C9" s="258"/>
      <c r="D9" s="259"/>
      <c r="E9" s="261">
        <f>'表4-损益明细表'!C30</f>
        <v>0</v>
      </c>
      <c r="F9" s="261">
        <f>'表4-损益明细表'!D30</f>
        <v>0</v>
      </c>
      <c r="G9" s="261">
        <f>'表4-损益明细表'!E30</f>
        <v>0</v>
      </c>
      <c r="H9" s="261">
        <f>'表4-损益明细表'!F30</f>
        <v>0</v>
      </c>
      <c r="I9" s="261">
        <f>'表4-损益明细表'!G30</f>
        <v>0</v>
      </c>
      <c r="J9" s="261">
        <f>'表4-损益明细表'!H30</f>
        <v>0</v>
      </c>
      <c r="K9" s="261">
        <f>'表4-损益明细表'!I30</f>
        <v>0</v>
      </c>
      <c r="L9" s="261">
        <f>'表4-损益明细表'!J30</f>
        <v>0</v>
      </c>
      <c r="M9" s="261">
        <f>'表4-损益明细表'!K30</f>
        <v>0</v>
      </c>
      <c r="N9" s="261">
        <f>'表4-损益明细表'!L30</f>
        <v>0</v>
      </c>
      <c r="O9" s="261">
        <f>'表4-损益明细表'!M30</f>
        <v>0</v>
      </c>
      <c r="P9" s="261">
        <f>'表4-损益明细表'!N30</f>
        <v>0</v>
      </c>
      <c r="Q9" s="288">
        <f t="shared" si="0"/>
        <v>0</v>
      </c>
      <c r="R9" s="291" t="s">
        <v>176</v>
      </c>
      <c r="S9" s="290"/>
    </row>
    <row r="10" s="138" customFormat="1" ht="18" customHeight="1" spans="2:19">
      <c r="B10" s="257">
        <v>7</v>
      </c>
      <c r="C10" s="258"/>
      <c r="D10" s="259"/>
      <c r="E10" s="261">
        <f>'表4-损益明细表'!C33</f>
        <v>0</v>
      </c>
      <c r="F10" s="261">
        <f>'表4-损益明细表'!D33</f>
        <v>0</v>
      </c>
      <c r="G10" s="261">
        <f>'表4-损益明细表'!E33</f>
        <v>0</v>
      </c>
      <c r="H10" s="261">
        <f>'表4-损益明细表'!F33</f>
        <v>0</v>
      </c>
      <c r="I10" s="261">
        <f>'表4-损益明细表'!G33</f>
        <v>0</v>
      </c>
      <c r="J10" s="261">
        <f>'表4-损益明细表'!H33</f>
        <v>0</v>
      </c>
      <c r="K10" s="261">
        <f>'表4-损益明细表'!I33</f>
        <v>0</v>
      </c>
      <c r="L10" s="261">
        <f>'表4-损益明细表'!J33</f>
        <v>0</v>
      </c>
      <c r="M10" s="261">
        <f>'表4-损益明细表'!K33</f>
        <v>0</v>
      </c>
      <c r="N10" s="261">
        <f>'表4-损益明细表'!L33</f>
        <v>0</v>
      </c>
      <c r="O10" s="261">
        <f>'表4-损益明细表'!M33</f>
        <v>0</v>
      </c>
      <c r="P10" s="261">
        <f>'表4-损益明细表'!N33</f>
        <v>0</v>
      </c>
      <c r="Q10" s="288">
        <f t="shared" si="0"/>
        <v>0</v>
      </c>
      <c r="R10" s="291" t="s">
        <v>176</v>
      </c>
      <c r="S10" s="290"/>
    </row>
    <row r="11" s="138" customFormat="1" ht="18" customHeight="1" spans="2:19">
      <c r="B11" s="257">
        <v>8</v>
      </c>
      <c r="C11" s="258"/>
      <c r="D11" s="259"/>
      <c r="E11" s="261">
        <f>'表4-损益明细表'!C35</f>
        <v>0</v>
      </c>
      <c r="F11" s="261">
        <f>'表4-损益明细表'!D35</f>
        <v>0</v>
      </c>
      <c r="G11" s="261">
        <f>'表4-损益明细表'!E35</f>
        <v>0</v>
      </c>
      <c r="H11" s="261">
        <f>'表4-损益明细表'!F35</f>
        <v>0</v>
      </c>
      <c r="I11" s="261">
        <f>'表4-损益明细表'!G35</f>
        <v>0</v>
      </c>
      <c r="J11" s="261">
        <f>'表4-损益明细表'!H35</f>
        <v>0</v>
      </c>
      <c r="K11" s="261">
        <f>'表4-损益明细表'!I35</f>
        <v>0</v>
      </c>
      <c r="L11" s="261">
        <f>'表4-损益明细表'!J35</f>
        <v>0</v>
      </c>
      <c r="M11" s="261">
        <f>'表4-损益明细表'!K35</f>
        <v>0</v>
      </c>
      <c r="N11" s="261">
        <f>'表4-损益明细表'!L35</f>
        <v>0</v>
      </c>
      <c r="O11" s="261">
        <f>'表4-损益明细表'!M35</f>
        <v>0</v>
      </c>
      <c r="P11" s="261">
        <f>'表4-损益明细表'!N35</f>
        <v>0</v>
      </c>
      <c r="Q11" s="288">
        <f t="shared" si="0"/>
        <v>0</v>
      </c>
      <c r="R11" s="291" t="s">
        <v>176</v>
      </c>
      <c r="S11" s="290"/>
    </row>
    <row r="12" s="138" customFormat="1" ht="18" customHeight="1" spans="2:19">
      <c r="B12" s="257">
        <v>9</v>
      </c>
      <c r="C12" s="258"/>
      <c r="D12" s="259"/>
      <c r="E12" s="261">
        <f>'表4-损益明细表'!C45</f>
        <v>0</v>
      </c>
      <c r="F12" s="261">
        <f>'表4-损益明细表'!D45</f>
        <v>0</v>
      </c>
      <c r="G12" s="261">
        <f>'表4-损益明细表'!E45</f>
        <v>0</v>
      </c>
      <c r="H12" s="261">
        <f>'表4-损益明细表'!F45</f>
        <v>0</v>
      </c>
      <c r="I12" s="261">
        <f>'表4-损益明细表'!G45</f>
        <v>0</v>
      </c>
      <c r="J12" s="261">
        <f>'表4-损益明细表'!H45</f>
        <v>0</v>
      </c>
      <c r="K12" s="261">
        <f>'表4-损益明细表'!I45</f>
        <v>0</v>
      </c>
      <c r="L12" s="261">
        <f>'表4-损益明细表'!J45</f>
        <v>0</v>
      </c>
      <c r="M12" s="261">
        <f>'表4-损益明细表'!K45</f>
        <v>0</v>
      </c>
      <c r="N12" s="261">
        <f>'表4-损益明细表'!L45</f>
        <v>0</v>
      </c>
      <c r="O12" s="261">
        <f>'表4-损益明细表'!M45</f>
        <v>0</v>
      </c>
      <c r="P12" s="261">
        <f>'表4-损益明细表'!N45</f>
        <v>0</v>
      </c>
      <c r="Q12" s="288">
        <f t="shared" si="0"/>
        <v>0</v>
      </c>
      <c r="R12" s="291" t="s">
        <v>176</v>
      </c>
      <c r="S12" s="290"/>
    </row>
    <row r="13" s="138" customFormat="1" ht="18" customHeight="1" spans="2:19">
      <c r="B13" s="257">
        <v>10</v>
      </c>
      <c r="C13" s="258"/>
      <c r="D13" s="259"/>
      <c r="E13" s="261">
        <f>'表4-损益明细表'!C51</f>
        <v>0</v>
      </c>
      <c r="F13" s="261">
        <f>'表4-损益明细表'!D51</f>
        <v>0</v>
      </c>
      <c r="G13" s="261">
        <f>'表4-损益明细表'!E51</f>
        <v>0</v>
      </c>
      <c r="H13" s="261">
        <f>'表4-损益明细表'!F51</f>
        <v>0</v>
      </c>
      <c r="I13" s="261">
        <f>'表4-损益明细表'!G51</f>
        <v>0</v>
      </c>
      <c r="J13" s="261">
        <f>'表4-损益明细表'!H51</f>
        <v>0</v>
      </c>
      <c r="K13" s="261">
        <f>'表4-损益明细表'!I51</f>
        <v>0</v>
      </c>
      <c r="L13" s="261">
        <f>'表4-损益明细表'!J51</f>
        <v>0</v>
      </c>
      <c r="M13" s="261">
        <f>'表4-损益明细表'!K51</f>
        <v>0</v>
      </c>
      <c r="N13" s="261">
        <f>'表4-损益明细表'!L51</f>
        <v>0</v>
      </c>
      <c r="O13" s="261">
        <f>'表4-损益明细表'!M51</f>
        <v>0</v>
      </c>
      <c r="P13" s="261">
        <f>'表4-损益明细表'!N51</f>
        <v>0</v>
      </c>
      <c r="Q13" s="288">
        <f t="shared" si="0"/>
        <v>0</v>
      </c>
      <c r="R13" s="291" t="s">
        <v>176</v>
      </c>
      <c r="S13" s="290"/>
    </row>
    <row r="14" s="138" customFormat="1" ht="18" customHeight="1" spans="2:19">
      <c r="B14" s="257">
        <v>11</v>
      </c>
      <c r="C14" s="258"/>
      <c r="D14" s="259"/>
      <c r="E14" s="261">
        <f>'表4-损益明细表'!C52+'表4-损益明细表'!C53+'表4-损益明细表'!C55+'表4-损益明细表'!C54</f>
        <v>0</v>
      </c>
      <c r="F14" s="261">
        <f>'表4-损益明细表'!D52+'表4-损益明细表'!D53+'表4-损益明细表'!D55+'表4-损益明细表'!D54</f>
        <v>0</v>
      </c>
      <c r="G14" s="261">
        <f>'表4-损益明细表'!E52+'表4-损益明细表'!E53+'表4-损益明细表'!E55+'表4-损益明细表'!E54</f>
        <v>0</v>
      </c>
      <c r="H14" s="261">
        <f>'表4-损益明细表'!F52+'表4-损益明细表'!F53+'表4-损益明细表'!F55+'表4-损益明细表'!F54</f>
        <v>0</v>
      </c>
      <c r="I14" s="261">
        <f>'表4-损益明细表'!G52+'表4-损益明细表'!G53+'表4-损益明细表'!G55+'表4-损益明细表'!G54</f>
        <v>0</v>
      </c>
      <c r="J14" s="261">
        <f>'表4-损益明细表'!H52+'表4-损益明细表'!H53+'表4-损益明细表'!H55+'表4-损益明细表'!H54</f>
        <v>0</v>
      </c>
      <c r="K14" s="261">
        <f>'表4-损益明细表'!I52+'表4-损益明细表'!I53+'表4-损益明细表'!I55+'表4-损益明细表'!I54</f>
        <v>0</v>
      </c>
      <c r="L14" s="261">
        <f>'表4-损益明细表'!J52+'表4-损益明细表'!J53+'表4-损益明细表'!J55+'表4-损益明细表'!J54</f>
        <v>0</v>
      </c>
      <c r="M14" s="261">
        <f>'表4-损益明细表'!K52+'表4-损益明细表'!K53+'表4-损益明细表'!K55+'表4-损益明细表'!K54</f>
        <v>0</v>
      </c>
      <c r="N14" s="261">
        <f>'表4-损益明细表'!L52+'表4-损益明细表'!L53+'表4-损益明细表'!L55+'表4-损益明细表'!L54</f>
        <v>0</v>
      </c>
      <c r="O14" s="261">
        <f>'表4-损益明细表'!M52+'表4-损益明细表'!M53+'表4-损益明细表'!M55+'表4-损益明细表'!M54</f>
        <v>0</v>
      </c>
      <c r="P14" s="261">
        <f>'表4-损益明细表'!N52+'表4-损益明细表'!N53+'表4-损益明细表'!N55+'表4-损益明细表'!N54</f>
        <v>0</v>
      </c>
      <c r="Q14" s="288">
        <f t="shared" si="0"/>
        <v>0</v>
      </c>
      <c r="R14" s="291" t="s">
        <v>176</v>
      </c>
      <c r="S14" s="290"/>
    </row>
    <row r="15" s="138" customFormat="1" ht="18" customHeight="1" spans="2:19">
      <c r="B15" s="262" t="s">
        <v>177</v>
      </c>
      <c r="C15" s="263"/>
      <c r="D15" s="263"/>
      <c r="E15" s="264">
        <f>SUM(E4:E14)</f>
        <v>0</v>
      </c>
      <c r="F15" s="264">
        <f t="shared" ref="F15:Q15" si="1">SUM(F4:F14)</f>
        <v>0</v>
      </c>
      <c r="G15" s="264">
        <f t="shared" si="1"/>
        <v>0</v>
      </c>
      <c r="H15" s="264">
        <f t="shared" si="1"/>
        <v>0</v>
      </c>
      <c r="I15" s="264">
        <f t="shared" si="1"/>
        <v>0</v>
      </c>
      <c r="J15" s="264">
        <f t="shared" si="1"/>
        <v>0</v>
      </c>
      <c r="K15" s="264">
        <f t="shared" si="1"/>
        <v>0</v>
      </c>
      <c r="L15" s="264">
        <f t="shared" si="1"/>
        <v>0</v>
      </c>
      <c r="M15" s="264">
        <f t="shared" si="1"/>
        <v>0</v>
      </c>
      <c r="N15" s="264">
        <f t="shared" si="1"/>
        <v>0</v>
      </c>
      <c r="O15" s="264">
        <f t="shared" si="1"/>
        <v>0</v>
      </c>
      <c r="P15" s="264">
        <f t="shared" si="1"/>
        <v>0</v>
      </c>
      <c r="Q15" s="292">
        <f t="shared" si="1"/>
        <v>0</v>
      </c>
      <c r="R15" s="289" t="s">
        <v>176</v>
      </c>
      <c r="S15" s="290"/>
    </row>
    <row r="16" s="138" customFormat="1" ht="18" customHeight="1" spans="2:19">
      <c r="B16" s="265" t="s">
        <v>178</v>
      </c>
      <c r="C16" s="266" t="s">
        <v>179</v>
      </c>
      <c r="D16" s="266"/>
      <c r="E16" s="260">
        <f>'表4-损益明细表'!C68</f>
        <v>0</v>
      </c>
      <c r="F16" s="260">
        <f>'表4-损益明细表'!D68</f>
        <v>0</v>
      </c>
      <c r="G16" s="260">
        <f>'表4-损益明细表'!E68</f>
        <v>0</v>
      </c>
      <c r="H16" s="260">
        <f>'表4-损益明细表'!F68</f>
        <v>0</v>
      </c>
      <c r="I16" s="260">
        <f>'表4-损益明细表'!G68</f>
        <v>0</v>
      </c>
      <c r="J16" s="260">
        <f>'表4-损益明细表'!H68</f>
        <v>0</v>
      </c>
      <c r="K16" s="260">
        <f>'表4-损益明细表'!I68</f>
        <v>0</v>
      </c>
      <c r="L16" s="260">
        <f>'表4-损益明细表'!J68</f>
        <v>0</v>
      </c>
      <c r="M16" s="260">
        <f>'表4-损益明细表'!K68</f>
        <v>0</v>
      </c>
      <c r="N16" s="260">
        <f>'表4-损益明细表'!L68</f>
        <v>0</v>
      </c>
      <c r="O16" s="260">
        <f>'表4-损益明细表'!M68</f>
        <v>0</v>
      </c>
      <c r="P16" s="260">
        <f>'表4-损益明细表'!N68</f>
        <v>0</v>
      </c>
      <c r="Q16" s="288">
        <f>SUM(E16:P16)</f>
        <v>0</v>
      </c>
      <c r="R16" s="289" t="s">
        <v>176</v>
      </c>
      <c r="S16" s="290"/>
    </row>
    <row r="17" s="138" customFormat="1" ht="18" customHeight="1" spans="2:19">
      <c r="B17" s="267"/>
      <c r="C17" s="266" t="s">
        <v>180</v>
      </c>
      <c r="D17" s="266"/>
      <c r="E17" s="260">
        <f>'表4-损益明细表'!C71</f>
        <v>0</v>
      </c>
      <c r="F17" s="260">
        <f>'表4-损益明细表'!D71</f>
        <v>0</v>
      </c>
      <c r="G17" s="260">
        <f>'表4-损益明细表'!E71</f>
        <v>0</v>
      </c>
      <c r="H17" s="260">
        <f>'表4-损益明细表'!F71</f>
        <v>0</v>
      </c>
      <c r="I17" s="260">
        <f>'表4-损益明细表'!G71</f>
        <v>0</v>
      </c>
      <c r="J17" s="260">
        <f>'表4-损益明细表'!H71</f>
        <v>0</v>
      </c>
      <c r="K17" s="260">
        <f>'表4-损益明细表'!I71</f>
        <v>0</v>
      </c>
      <c r="L17" s="260">
        <f>'表4-损益明细表'!J71</f>
        <v>0</v>
      </c>
      <c r="M17" s="260">
        <f>'表4-损益明细表'!K71</f>
        <v>0</v>
      </c>
      <c r="N17" s="260">
        <f>'表4-损益明细表'!L71</f>
        <v>0</v>
      </c>
      <c r="O17" s="260">
        <f>'表4-损益明细表'!M71</f>
        <v>0</v>
      </c>
      <c r="P17" s="260">
        <f>'表4-损益明细表'!N71</f>
        <v>0</v>
      </c>
      <c r="Q17" s="288">
        <f>SUM(E17:P17)</f>
        <v>0</v>
      </c>
      <c r="R17" s="289" t="s">
        <v>176</v>
      </c>
      <c r="S17" s="290"/>
    </row>
    <row r="18" s="138" customFormat="1" ht="18" customHeight="1" spans="2:19">
      <c r="B18" s="267"/>
      <c r="C18" s="266" t="s">
        <v>181</v>
      </c>
      <c r="D18" s="266"/>
      <c r="E18" s="260">
        <f>'表4-损益明细表'!C60</f>
        <v>0</v>
      </c>
      <c r="F18" s="260">
        <f>'表4-损益明细表'!D60</f>
        <v>0</v>
      </c>
      <c r="G18" s="260">
        <f>'表4-损益明细表'!E60</f>
        <v>0</v>
      </c>
      <c r="H18" s="260">
        <f>'表4-损益明细表'!F60</f>
        <v>0</v>
      </c>
      <c r="I18" s="260">
        <f>'表4-损益明细表'!G60</f>
        <v>0</v>
      </c>
      <c r="J18" s="260">
        <f>'表4-损益明细表'!H60</f>
        <v>0</v>
      </c>
      <c r="K18" s="260">
        <f>'表4-损益明细表'!I60</f>
        <v>0</v>
      </c>
      <c r="L18" s="260">
        <f>'表4-损益明细表'!J60</f>
        <v>0</v>
      </c>
      <c r="M18" s="260">
        <f>'表4-损益明细表'!K60</f>
        <v>0</v>
      </c>
      <c r="N18" s="260">
        <f>'表4-损益明细表'!L60</f>
        <v>0</v>
      </c>
      <c r="O18" s="260">
        <f>'表4-损益明细表'!M60</f>
        <v>0</v>
      </c>
      <c r="P18" s="260">
        <f>'表4-损益明细表'!N60</f>
        <v>0</v>
      </c>
      <c r="Q18" s="288">
        <f t="shared" ref="Q18:Q28" si="2">SUM(E18:P18)</f>
        <v>0</v>
      </c>
      <c r="R18" s="289" t="s">
        <v>176</v>
      </c>
      <c r="S18" s="290"/>
    </row>
    <row r="19" s="138" customFormat="1" ht="18" customHeight="1" spans="2:19">
      <c r="B19" s="267"/>
      <c r="C19" s="266" t="s">
        <v>182</v>
      </c>
      <c r="D19" s="266"/>
      <c r="E19" s="260">
        <f>'表4-损益明细表'!C72</f>
        <v>0</v>
      </c>
      <c r="F19" s="260">
        <f>'表4-损益明细表'!D72</f>
        <v>0</v>
      </c>
      <c r="G19" s="260">
        <f>'表4-损益明细表'!E72</f>
        <v>0</v>
      </c>
      <c r="H19" s="260">
        <f>'表4-损益明细表'!F72</f>
        <v>0</v>
      </c>
      <c r="I19" s="260">
        <f>'表4-损益明细表'!G72</f>
        <v>0</v>
      </c>
      <c r="J19" s="260">
        <f>'表4-损益明细表'!H72</f>
        <v>0</v>
      </c>
      <c r="K19" s="260">
        <f>'表4-损益明细表'!I72</f>
        <v>0</v>
      </c>
      <c r="L19" s="260">
        <f>'表4-损益明细表'!J72</f>
        <v>0</v>
      </c>
      <c r="M19" s="260">
        <f>'表4-损益明细表'!K72</f>
        <v>0</v>
      </c>
      <c r="N19" s="260">
        <f>'表4-损益明细表'!L72</f>
        <v>0</v>
      </c>
      <c r="O19" s="260">
        <f>'表4-损益明细表'!M72</f>
        <v>0</v>
      </c>
      <c r="P19" s="260">
        <f>'表4-损益明细表'!N72</f>
        <v>0</v>
      </c>
      <c r="Q19" s="288">
        <f t="shared" si="2"/>
        <v>0</v>
      </c>
      <c r="R19" s="289" t="s">
        <v>176</v>
      </c>
      <c r="S19" s="290"/>
    </row>
    <row r="20" s="138" customFormat="1" ht="18" customHeight="1" spans="2:19">
      <c r="B20" s="267"/>
      <c r="C20" s="266" t="s">
        <v>183</v>
      </c>
      <c r="D20" s="266"/>
      <c r="E20" s="260">
        <f>E21-E16-E17-E18-E19</f>
        <v>0</v>
      </c>
      <c r="F20" s="260">
        <f t="shared" ref="F20:P20" si="3">F21-F16-F17-F18-F19</f>
        <v>0</v>
      </c>
      <c r="G20" s="260">
        <f t="shared" si="3"/>
        <v>0</v>
      </c>
      <c r="H20" s="260">
        <f t="shared" si="3"/>
        <v>0</v>
      </c>
      <c r="I20" s="260">
        <f t="shared" si="3"/>
        <v>0</v>
      </c>
      <c r="J20" s="260">
        <f t="shared" si="3"/>
        <v>0</v>
      </c>
      <c r="K20" s="260">
        <f t="shared" si="3"/>
        <v>0</v>
      </c>
      <c r="L20" s="260">
        <f t="shared" si="3"/>
        <v>0</v>
      </c>
      <c r="M20" s="260">
        <f t="shared" si="3"/>
        <v>0</v>
      </c>
      <c r="N20" s="260">
        <f t="shared" si="3"/>
        <v>0</v>
      </c>
      <c r="O20" s="260">
        <f t="shared" si="3"/>
        <v>0</v>
      </c>
      <c r="P20" s="260">
        <f t="shared" si="3"/>
        <v>0</v>
      </c>
      <c r="Q20" s="288">
        <f t="shared" si="2"/>
        <v>0</v>
      </c>
      <c r="R20" s="289" t="s">
        <v>176</v>
      </c>
      <c r="S20" s="290"/>
    </row>
    <row r="21" s="138" customFormat="1" ht="18" customHeight="1" spans="2:19">
      <c r="B21" s="267"/>
      <c r="C21" s="268" t="s">
        <v>69</v>
      </c>
      <c r="D21" s="268"/>
      <c r="E21" s="264">
        <f>'表4-损益明细表'!C56</f>
        <v>0</v>
      </c>
      <c r="F21" s="264">
        <f>'表4-损益明细表'!D56</f>
        <v>0</v>
      </c>
      <c r="G21" s="264">
        <f>'表4-损益明细表'!E56</f>
        <v>0</v>
      </c>
      <c r="H21" s="264">
        <f>'表4-损益明细表'!F56</f>
        <v>0</v>
      </c>
      <c r="I21" s="264">
        <f>'表4-损益明细表'!G56</f>
        <v>0</v>
      </c>
      <c r="J21" s="264">
        <f>'表4-损益明细表'!H56</f>
        <v>0</v>
      </c>
      <c r="K21" s="264">
        <f>'表4-损益明细表'!I56</f>
        <v>0</v>
      </c>
      <c r="L21" s="264">
        <f>'表4-损益明细表'!J56</f>
        <v>0</v>
      </c>
      <c r="M21" s="264">
        <f>'表4-损益明细表'!K56</f>
        <v>0</v>
      </c>
      <c r="N21" s="264">
        <f>'表4-损益明细表'!L56</f>
        <v>0</v>
      </c>
      <c r="O21" s="264">
        <f>'表4-损益明细表'!M56</f>
        <v>0</v>
      </c>
      <c r="P21" s="264">
        <f>'表4-损益明细表'!N56</f>
        <v>0</v>
      </c>
      <c r="Q21" s="292">
        <f t="shared" si="2"/>
        <v>0</v>
      </c>
      <c r="R21" s="289" t="s">
        <v>176</v>
      </c>
      <c r="S21" s="290"/>
    </row>
    <row r="22" s="138" customFormat="1" ht="18" customHeight="1" spans="2:19">
      <c r="B22" s="267"/>
      <c r="C22" s="268" t="s">
        <v>184</v>
      </c>
      <c r="D22" s="268"/>
      <c r="E22" s="264">
        <f>'表4-损益明细表'!C73</f>
        <v>0</v>
      </c>
      <c r="F22" s="264">
        <f>'表4-损益明细表'!D76</f>
        <v>0</v>
      </c>
      <c r="G22" s="264">
        <f>'表4-损益明细表'!E76</f>
        <v>0</v>
      </c>
      <c r="H22" s="264">
        <f>'表4-损益明细表'!F76</f>
        <v>0</v>
      </c>
      <c r="I22" s="264">
        <f>'表4-损益明细表'!G76</f>
        <v>0</v>
      </c>
      <c r="J22" s="264">
        <f>'表4-损益明细表'!H76</f>
        <v>0</v>
      </c>
      <c r="K22" s="264">
        <f>'表4-损益明细表'!I76</f>
        <v>0</v>
      </c>
      <c r="L22" s="264">
        <f>'表4-损益明细表'!J76</f>
        <v>0</v>
      </c>
      <c r="M22" s="264">
        <f>'表4-损益明细表'!K76</f>
        <v>0</v>
      </c>
      <c r="N22" s="264">
        <f>'表4-损益明细表'!L76</f>
        <v>0</v>
      </c>
      <c r="O22" s="264">
        <f>'表4-损益明细表'!M76</f>
        <v>0</v>
      </c>
      <c r="P22" s="264">
        <f>'表4-损益明细表'!N76</f>
        <v>0</v>
      </c>
      <c r="Q22" s="292">
        <f t="shared" si="2"/>
        <v>0</v>
      </c>
      <c r="R22" s="289" t="s">
        <v>176</v>
      </c>
      <c r="S22" s="290"/>
    </row>
    <row r="23" s="138" customFormat="1" ht="18" customHeight="1" spans="2:19">
      <c r="B23" s="267"/>
      <c r="C23" s="269" t="s">
        <v>185</v>
      </c>
      <c r="D23" s="266" t="s">
        <v>186</v>
      </c>
      <c r="E23" s="260"/>
      <c r="F23" s="260"/>
      <c r="G23" s="260"/>
      <c r="H23" s="260"/>
      <c r="I23" s="260"/>
      <c r="J23" s="260"/>
      <c r="K23" s="260"/>
      <c r="L23" s="260"/>
      <c r="M23" s="260"/>
      <c r="N23" s="260"/>
      <c r="O23" s="260"/>
      <c r="P23" s="260"/>
      <c r="Q23" s="292">
        <f t="shared" si="2"/>
        <v>0</v>
      </c>
      <c r="R23" s="289" t="s">
        <v>187</v>
      </c>
      <c r="S23" s="290"/>
    </row>
    <row r="24" s="138" customFormat="1" ht="18" customHeight="1" spans="2:19">
      <c r="B24" s="267"/>
      <c r="C24" s="266"/>
      <c r="D24" s="266" t="s">
        <v>188</v>
      </c>
      <c r="E24" s="260"/>
      <c r="F24" s="260"/>
      <c r="G24" s="260"/>
      <c r="H24" s="260"/>
      <c r="I24" s="260"/>
      <c r="J24" s="260"/>
      <c r="K24" s="260"/>
      <c r="L24" s="260"/>
      <c r="M24" s="260"/>
      <c r="N24" s="260"/>
      <c r="O24" s="260"/>
      <c r="P24" s="260"/>
      <c r="Q24" s="288">
        <f t="shared" si="2"/>
        <v>0</v>
      </c>
      <c r="R24" s="289" t="s">
        <v>187</v>
      </c>
      <c r="S24" s="290"/>
    </row>
    <row r="25" s="138" customFormat="1" ht="18" customHeight="1" spans="2:19">
      <c r="B25" s="267"/>
      <c r="C25" s="266" t="s">
        <v>88</v>
      </c>
      <c r="D25" s="266"/>
      <c r="E25" s="260">
        <f>'表4-损益明细表'!C75</f>
        <v>0</v>
      </c>
      <c r="F25" s="260">
        <f>'表4-损益明细表'!D75</f>
        <v>0</v>
      </c>
      <c r="G25" s="260">
        <f>'表4-损益明细表'!E75</f>
        <v>0</v>
      </c>
      <c r="H25" s="260">
        <f>'表4-损益明细表'!F75</f>
        <v>0</v>
      </c>
      <c r="I25" s="260">
        <f>'表4-损益明细表'!G75</f>
        <v>0</v>
      </c>
      <c r="J25" s="260">
        <f>'表4-损益明细表'!H75</f>
        <v>0</v>
      </c>
      <c r="K25" s="260">
        <f>'表4-损益明细表'!I75</f>
        <v>0</v>
      </c>
      <c r="L25" s="260">
        <f>'表4-损益明细表'!J75</f>
        <v>0</v>
      </c>
      <c r="M25" s="260">
        <f>'表4-损益明细表'!K75</f>
        <v>0</v>
      </c>
      <c r="N25" s="260">
        <f>'表4-损益明细表'!L75</f>
        <v>0</v>
      </c>
      <c r="O25" s="260">
        <f>'表4-损益明细表'!M75</f>
        <v>0</v>
      </c>
      <c r="P25" s="260">
        <f>'表4-损益明细表'!N75</f>
        <v>0</v>
      </c>
      <c r="Q25" s="288">
        <f t="shared" si="2"/>
        <v>0</v>
      </c>
      <c r="R25" s="289" t="s">
        <v>176</v>
      </c>
      <c r="S25" s="290"/>
    </row>
    <row r="26" s="138" customFormat="1" ht="18" customHeight="1" spans="2:19">
      <c r="B26" s="267"/>
      <c r="C26" s="269" t="s">
        <v>189</v>
      </c>
      <c r="D26" s="269"/>
      <c r="E26" s="260">
        <f>'表4-损益明细表'!C118</f>
        <v>0</v>
      </c>
      <c r="F26" s="260">
        <f>'表4-损益明细表'!D118</f>
        <v>0</v>
      </c>
      <c r="G26" s="260">
        <f>'表4-损益明细表'!E118</f>
        <v>0</v>
      </c>
      <c r="H26" s="260">
        <f>'表4-损益明细表'!F118</f>
        <v>0</v>
      </c>
      <c r="I26" s="260">
        <f>'表4-损益明细表'!G118</f>
        <v>0</v>
      </c>
      <c r="J26" s="260">
        <f>'表4-损益明细表'!H118</f>
        <v>0</v>
      </c>
      <c r="K26" s="260">
        <f>'表4-损益明细表'!I118</f>
        <v>0</v>
      </c>
      <c r="L26" s="260">
        <f>'表4-损益明细表'!J118</f>
        <v>0</v>
      </c>
      <c r="M26" s="260">
        <f>'表4-损益明细表'!K118</f>
        <v>0</v>
      </c>
      <c r="N26" s="260">
        <f>'表4-损益明细表'!L118</f>
        <v>0</v>
      </c>
      <c r="O26" s="260">
        <f>'表4-损益明细表'!M118</f>
        <v>0</v>
      </c>
      <c r="P26" s="260">
        <f>'表4-损益明细表'!N118</f>
        <v>0</v>
      </c>
      <c r="Q26" s="288">
        <f t="shared" si="2"/>
        <v>0</v>
      </c>
      <c r="R26" s="289" t="s">
        <v>176</v>
      </c>
      <c r="S26" s="290"/>
    </row>
    <row r="27" s="138" customFormat="1" ht="18" customHeight="1" spans="2:19">
      <c r="B27" s="270"/>
      <c r="C27" s="268" t="s">
        <v>190</v>
      </c>
      <c r="D27" s="268"/>
      <c r="E27" s="264">
        <f>E21+E22+E24+E25+E26</f>
        <v>0</v>
      </c>
      <c r="F27" s="264">
        <f t="shared" ref="F27:P27" si="4">F21+F22+F24+F25+F26</f>
        <v>0</v>
      </c>
      <c r="G27" s="264">
        <f t="shared" si="4"/>
        <v>0</v>
      </c>
      <c r="H27" s="264">
        <f t="shared" si="4"/>
        <v>0</v>
      </c>
      <c r="I27" s="264">
        <f t="shared" si="4"/>
        <v>0</v>
      </c>
      <c r="J27" s="264">
        <f t="shared" si="4"/>
        <v>0</v>
      </c>
      <c r="K27" s="264">
        <f t="shared" si="4"/>
        <v>0</v>
      </c>
      <c r="L27" s="264">
        <f t="shared" si="4"/>
        <v>0</v>
      </c>
      <c r="M27" s="264">
        <f t="shared" si="4"/>
        <v>0</v>
      </c>
      <c r="N27" s="264">
        <f t="shared" si="4"/>
        <v>0</v>
      </c>
      <c r="O27" s="264">
        <f t="shared" si="4"/>
        <v>0</v>
      </c>
      <c r="P27" s="264">
        <f t="shared" si="4"/>
        <v>0</v>
      </c>
      <c r="Q27" s="292">
        <f t="shared" si="2"/>
        <v>0</v>
      </c>
      <c r="R27" s="289" t="s">
        <v>176</v>
      </c>
      <c r="S27" s="290"/>
    </row>
    <row r="28" s="138" customFormat="1" ht="18" customHeight="1" spans="2:19">
      <c r="B28" s="271" t="s">
        <v>191</v>
      </c>
      <c r="C28" s="268"/>
      <c r="D28" s="268"/>
      <c r="E28" s="264">
        <f>E15-E27</f>
        <v>0</v>
      </c>
      <c r="F28" s="264">
        <f t="shared" ref="F28:P28" si="5">F15-F27</f>
        <v>0</v>
      </c>
      <c r="G28" s="264">
        <f t="shared" si="5"/>
        <v>0</v>
      </c>
      <c r="H28" s="264">
        <f t="shared" si="5"/>
        <v>0</v>
      </c>
      <c r="I28" s="264">
        <f t="shared" si="5"/>
        <v>0</v>
      </c>
      <c r="J28" s="264">
        <f t="shared" si="5"/>
        <v>0</v>
      </c>
      <c r="K28" s="264">
        <f t="shared" si="5"/>
        <v>0</v>
      </c>
      <c r="L28" s="264">
        <f t="shared" si="5"/>
        <v>0</v>
      </c>
      <c r="M28" s="264">
        <f t="shared" si="5"/>
        <v>0</v>
      </c>
      <c r="N28" s="264">
        <f t="shared" si="5"/>
        <v>0</v>
      </c>
      <c r="O28" s="264">
        <f t="shared" si="5"/>
        <v>0</v>
      </c>
      <c r="P28" s="264">
        <f t="shared" si="5"/>
        <v>0</v>
      </c>
      <c r="Q28" s="292">
        <f t="shared" si="2"/>
        <v>0</v>
      </c>
      <c r="R28" s="289" t="s">
        <v>176</v>
      </c>
      <c r="S28" s="290"/>
    </row>
    <row r="29" s="138" customFormat="1" ht="18" customHeight="1" spans="2:19">
      <c r="B29" s="262" t="s">
        <v>192</v>
      </c>
      <c r="C29" s="269" t="s">
        <v>193</v>
      </c>
      <c r="D29" s="266" t="s">
        <v>186</v>
      </c>
      <c r="E29" s="260"/>
      <c r="F29" s="260"/>
      <c r="G29" s="260"/>
      <c r="H29" s="260"/>
      <c r="I29" s="260"/>
      <c r="J29" s="260"/>
      <c r="K29" s="260"/>
      <c r="L29" s="260"/>
      <c r="M29" s="260"/>
      <c r="N29" s="260"/>
      <c r="O29" s="260"/>
      <c r="P29" s="260"/>
      <c r="Q29" s="288"/>
      <c r="R29" s="289" t="s">
        <v>187</v>
      </c>
      <c r="S29" s="290"/>
    </row>
    <row r="30" s="138" customFormat="1" ht="18" customHeight="1" spans="2:19">
      <c r="B30" s="271"/>
      <c r="C30" s="266"/>
      <c r="D30" s="266" t="s">
        <v>188</v>
      </c>
      <c r="E30" s="260">
        <f>'表4-损益明细表'!C80-'表2-边际贡献'!E24</f>
        <v>0</v>
      </c>
      <c r="F30" s="260">
        <f>'表4-损益明细表'!D80-'表2-边际贡献'!F24</f>
        <v>0</v>
      </c>
      <c r="G30" s="260">
        <f>'表4-损益明细表'!E80-'表2-边际贡献'!G24</f>
        <v>0</v>
      </c>
      <c r="H30" s="260">
        <f>'表4-损益明细表'!F80-'表2-边际贡献'!H24</f>
        <v>0</v>
      </c>
      <c r="I30" s="260">
        <f>'表4-损益明细表'!G80-'表2-边际贡献'!I24</f>
        <v>0</v>
      </c>
      <c r="J30" s="260">
        <f>'表4-损益明细表'!H80-'表2-边际贡献'!J24</f>
        <v>0</v>
      </c>
      <c r="K30" s="260">
        <f>'表4-损益明细表'!I80-'表2-边际贡献'!K24</f>
        <v>0</v>
      </c>
      <c r="L30" s="260">
        <f>'表4-损益明细表'!J80-'表2-边际贡献'!L24</f>
        <v>0</v>
      </c>
      <c r="M30" s="260">
        <f>'表4-损益明细表'!K80-'表2-边际贡献'!M24</f>
        <v>0</v>
      </c>
      <c r="N30" s="260">
        <f>'表4-损益明细表'!L80-'表2-边际贡献'!N24</f>
        <v>0</v>
      </c>
      <c r="O30" s="260">
        <f>'表4-损益明细表'!M80-'表2-边际贡献'!O24</f>
        <v>0</v>
      </c>
      <c r="P30" s="260">
        <f>'表4-损益明细表'!N80-'表2-边际贡献'!P24</f>
        <v>0</v>
      </c>
      <c r="Q30" s="288">
        <f t="shared" ref="Q30:Q41" si="6">SUM(E30:P30)</f>
        <v>0</v>
      </c>
      <c r="R30" s="289" t="s">
        <v>176</v>
      </c>
      <c r="S30" s="290"/>
    </row>
    <row r="31" s="138" customFormat="1" ht="32" customHeight="1" spans="2:19">
      <c r="B31" s="271"/>
      <c r="C31" s="269" t="s">
        <v>194</v>
      </c>
      <c r="D31" s="266"/>
      <c r="E31" s="260">
        <f>'表4-损益明细表'!C91</f>
        <v>0</v>
      </c>
      <c r="F31" s="260">
        <f>'表4-损益明细表'!D91</f>
        <v>0</v>
      </c>
      <c r="G31" s="260">
        <f>'表4-损益明细表'!E91</f>
        <v>0</v>
      </c>
      <c r="H31" s="260">
        <f>'表4-损益明细表'!F91</f>
        <v>0</v>
      </c>
      <c r="I31" s="260">
        <f>'表4-损益明细表'!G91</f>
        <v>0</v>
      </c>
      <c r="J31" s="260">
        <f>'表4-损益明细表'!H91</f>
        <v>0</v>
      </c>
      <c r="K31" s="260">
        <f>'表4-损益明细表'!I91</f>
        <v>0</v>
      </c>
      <c r="L31" s="260">
        <f>'表4-损益明细表'!J91</f>
        <v>0</v>
      </c>
      <c r="M31" s="260">
        <f>'表4-损益明细表'!K91</f>
        <v>0</v>
      </c>
      <c r="N31" s="260">
        <f>'表4-损益明细表'!L91</f>
        <v>0</v>
      </c>
      <c r="O31" s="260">
        <f>'表4-损益明细表'!M91</f>
        <v>0</v>
      </c>
      <c r="P31" s="260">
        <f>'表4-损益明细表'!N91</f>
        <v>0</v>
      </c>
      <c r="Q31" s="288">
        <f t="shared" si="6"/>
        <v>0</v>
      </c>
      <c r="R31" s="289" t="s">
        <v>176</v>
      </c>
      <c r="S31" s="290"/>
    </row>
    <row r="32" s="138" customFormat="1" ht="43" customHeight="1" spans="2:19">
      <c r="B32" s="271"/>
      <c r="C32" s="269" t="s">
        <v>195</v>
      </c>
      <c r="D32" s="266"/>
      <c r="E32" s="260">
        <f>'表4-损益明细表'!C113-E26</f>
        <v>0</v>
      </c>
      <c r="F32" s="260">
        <f>'表4-损益明细表'!D113-F26</f>
        <v>0</v>
      </c>
      <c r="G32" s="260">
        <f>'表4-损益明细表'!E113-G26</f>
        <v>0</v>
      </c>
      <c r="H32" s="260">
        <f>'表4-损益明细表'!F113-H26</f>
        <v>0</v>
      </c>
      <c r="I32" s="260">
        <f>'表4-损益明细表'!G113-I26</f>
        <v>0</v>
      </c>
      <c r="J32" s="260">
        <f>'表4-损益明细表'!H113-J26</f>
        <v>0</v>
      </c>
      <c r="K32" s="260">
        <f>'表4-损益明细表'!I113-K26</f>
        <v>0</v>
      </c>
      <c r="L32" s="260">
        <f>'表4-损益明细表'!J113-L26</f>
        <v>0</v>
      </c>
      <c r="M32" s="260">
        <f>'表4-损益明细表'!K113-M26</f>
        <v>0</v>
      </c>
      <c r="N32" s="260">
        <f>'表4-损益明细表'!L113-N26</f>
        <v>0</v>
      </c>
      <c r="O32" s="260">
        <f>'表4-损益明细表'!M113-O26</f>
        <v>0</v>
      </c>
      <c r="P32" s="260">
        <f>'表4-损益明细表'!N113-P26</f>
        <v>0</v>
      </c>
      <c r="Q32" s="288">
        <f t="shared" si="6"/>
        <v>0</v>
      </c>
      <c r="R32" s="289" t="s">
        <v>176</v>
      </c>
      <c r="S32" s="290"/>
    </row>
    <row r="33" s="138" customFormat="1" ht="40" customHeight="1" spans="2:19">
      <c r="B33" s="271"/>
      <c r="C33" s="269" t="s">
        <v>196</v>
      </c>
      <c r="D33" s="266"/>
      <c r="E33" s="260">
        <f>E31+E32</f>
        <v>0</v>
      </c>
      <c r="F33" s="260">
        <f t="shared" ref="F33:P33" si="7">F31+F32</f>
        <v>0</v>
      </c>
      <c r="G33" s="260">
        <f t="shared" si="7"/>
        <v>0</v>
      </c>
      <c r="H33" s="260">
        <f t="shared" si="7"/>
        <v>0</v>
      </c>
      <c r="I33" s="260">
        <f t="shared" si="7"/>
        <v>0</v>
      </c>
      <c r="J33" s="260">
        <f t="shared" si="7"/>
        <v>0</v>
      </c>
      <c r="K33" s="260">
        <f t="shared" si="7"/>
        <v>0</v>
      </c>
      <c r="L33" s="260">
        <f t="shared" si="7"/>
        <v>0</v>
      </c>
      <c r="M33" s="260">
        <f t="shared" si="7"/>
        <v>0</v>
      </c>
      <c r="N33" s="260">
        <f t="shared" si="7"/>
        <v>0</v>
      </c>
      <c r="O33" s="260">
        <f t="shared" si="7"/>
        <v>0</v>
      </c>
      <c r="P33" s="260">
        <f t="shared" si="7"/>
        <v>0</v>
      </c>
      <c r="Q33" s="288">
        <f t="shared" si="6"/>
        <v>0</v>
      </c>
      <c r="R33" s="289" t="s">
        <v>176</v>
      </c>
      <c r="S33" s="290"/>
    </row>
    <row r="34" s="138" customFormat="1" ht="18" customHeight="1" spans="2:19">
      <c r="B34" s="271"/>
      <c r="C34" s="268" t="s">
        <v>197</v>
      </c>
      <c r="D34" s="268"/>
      <c r="E34" s="264">
        <f>E30+E33</f>
        <v>0</v>
      </c>
      <c r="F34" s="264">
        <f t="shared" ref="F34:P34" si="8">F30+F33</f>
        <v>0</v>
      </c>
      <c r="G34" s="264">
        <f t="shared" si="8"/>
        <v>0</v>
      </c>
      <c r="H34" s="264">
        <f t="shared" si="8"/>
        <v>0</v>
      </c>
      <c r="I34" s="264">
        <f t="shared" si="8"/>
        <v>0</v>
      </c>
      <c r="J34" s="264">
        <f t="shared" si="8"/>
        <v>0</v>
      </c>
      <c r="K34" s="264">
        <f t="shared" si="8"/>
        <v>0</v>
      </c>
      <c r="L34" s="264">
        <f t="shared" si="8"/>
        <v>0</v>
      </c>
      <c r="M34" s="264">
        <f t="shared" si="8"/>
        <v>0</v>
      </c>
      <c r="N34" s="264">
        <f t="shared" si="8"/>
        <v>0</v>
      </c>
      <c r="O34" s="264">
        <f t="shared" si="8"/>
        <v>0</v>
      </c>
      <c r="P34" s="264">
        <f t="shared" si="8"/>
        <v>0</v>
      </c>
      <c r="Q34" s="292">
        <f t="shared" si="6"/>
        <v>0</v>
      </c>
      <c r="R34" s="289" t="s">
        <v>176</v>
      </c>
      <c r="S34" s="290"/>
    </row>
    <row r="35" s="138" customFormat="1" ht="18" customHeight="1" spans="2:19">
      <c r="B35" s="271" t="s">
        <v>198</v>
      </c>
      <c r="C35" s="268"/>
      <c r="D35" s="268"/>
      <c r="E35" s="264">
        <f>E28-E34</f>
        <v>0</v>
      </c>
      <c r="F35" s="264">
        <f t="shared" ref="F35:P35" si="9">F28-F34</f>
        <v>0</v>
      </c>
      <c r="G35" s="264">
        <f t="shared" si="9"/>
        <v>0</v>
      </c>
      <c r="H35" s="264">
        <f t="shared" si="9"/>
        <v>0</v>
      </c>
      <c r="I35" s="264">
        <f t="shared" si="9"/>
        <v>0</v>
      </c>
      <c r="J35" s="264">
        <f t="shared" si="9"/>
        <v>0</v>
      </c>
      <c r="K35" s="264">
        <f t="shared" si="9"/>
        <v>0</v>
      </c>
      <c r="L35" s="264">
        <f t="shared" si="9"/>
        <v>0</v>
      </c>
      <c r="M35" s="264">
        <f t="shared" si="9"/>
        <v>0</v>
      </c>
      <c r="N35" s="264">
        <f t="shared" si="9"/>
        <v>0</v>
      </c>
      <c r="O35" s="264">
        <f t="shared" si="9"/>
        <v>0</v>
      </c>
      <c r="P35" s="264">
        <f t="shared" si="9"/>
        <v>0</v>
      </c>
      <c r="Q35" s="292">
        <f t="shared" si="6"/>
        <v>0</v>
      </c>
      <c r="R35" s="289" t="s">
        <v>176</v>
      </c>
      <c r="S35" s="290"/>
    </row>
    <row r="36" s="138" customFormat="1" ht="18" customHeight="1" spans="2:19">
      <c r="B36" s="271" t="s">
        <v>133</v>
      </c>
      <c r="C36" s="268"/>
      <c r="D36" s="268"/>
      <c r="E36" s="264">
        <f>'表4-损益明细表'!C119</f>
        <v>0</v>
      </c>
      <c r="F36" s="264">
        <f>'表4-损益明细表'!D119</f>
        <v>0</v>
      </c>
      <c r="G36" s="264">
        <f>'表4-损益明细表'!E119</f>
        <v>0</v>
      </c>
      <c r="H36" s="264">
        <f>'表4-损益明细表'!F119</f>
        <v>0</v>
      </c>
      <c r="I36" s="264">
        <f>'表4-损益明细表'!G119</f>
        <v>0</v>
      </c>
      <c r="J36" s="264">
        <f>'表4-损益明细表'!H119</f>
        <v>0</v>
      </c>
      <c r="K36" s="264">
        <f>'表4-损益明细表'!I119</f>
        <v>0</v>
      </c>
      <c r="L36" s="264">
        <f>'表4-损益明细表'!J119</f>
        <v>0</v>
      </c>
      <c r="M36" s="264">
        <f>'表4-损益明细表'!K119</f>
        <v>0</v>
      </c>
      <c r="N36" s="264">
        <f>'表4-损益明细表'!L119</f>
        <v>0</v>
      </c>
      <c r="O36" s="264">
        <f>'表4-损益明细表'!M119</f>
        <v>0</v>
      </c>
      <c r="P36" s="264">
        <f>'表4-损益明细表'!N119</f>
        <v>0</v>
      </c>
      <c r="Q36" s="292">
        <f t="shared" si="6"/>
        <v>0</v>
      </c>
      <c r="R36" s="289" t="s">
        <v>176</v>
      </c>
      <c r="S36" s="290"/>
    </row>
    <row r="37" s="138" customFormat="1" ht="18" customHeight="1" spans="2:19">
      <c r="B37" s="262" t="s">
        <v>199</v>
      </c>
      <c r="C37" s="268"/>
      <c r="D37" s="268"/>
      <c r="E37" s="264">
        <f>'表4-损益明细表'!C129</f>
        <v>0</v>
      </c>
      <c r="F37" s="264">
        <f>'表4-损益明细表'!D129</f>
        <v>0</v>
      </c>
      <c r="G37" s="264">
        <f>'表4-损益明细表'!E129</f>
        <v>0</v>
      </c>
      <c r="H37" s="264">
        <f>'表4-损益明细表'!F129</f>
        <v>0</v>
      </c>
      <c r="I37" s="264">
        <f>'表4-损益明细表'!G129</f>
        <v>0</v>
      </c>
      <c r="J37" s="264">
        <f>'表4-损益明细表'!H129</f>
        <v>0</v>
      </c>
      <c r="K37" s="264">
        <f>'表4-损益明细表'!I129</f>
        <v>0</v>
      </c>
      <c r="L37" s="264">
        <f>'表4-损益明细表'!J129</f>
        <v>0</v>
      </c>
      <c r="M37" s="264">
        <f>'表4-损益明细表'!K129</f>
        <v>0</v>
      </c>
      <c r="N37" s="264">
        <f>'表4-损益明细表'!L129</f>
        <v>0</v>
      </c>
      <c r="O37" s="264">
        <f>'表4-损益明细表'!M129</f>
        <v>0</v>
      </c>
      <c r="P37" s="264">
        <f>'表4-损益明细表'!N129</f>
        <v>0</v>
      </c>
      <c r="Q37" s="292">
        <f t="shared" si="6"/>
        <v>0</v>
      </c>
      <c r="R37" s="289" t="s">
        <v>176</v>
      </c>
      <c r="S37" s="290"/>
    </row>
    <row r="38" s="138" customFormat="1" ht="34" customHeight="1" spans="2:19">
      <c r="B38" s="262" t="s">
        <v>200</v>
      </c>
      <c r="C38" s="268"/>
      <c r="D38" s="268"/>
      <c r="E38" s="264">
        <f>-'表4-损益明细表'!C134+'表4-损益明细表'!C135+'表4-损益明细表'!C136</f>
        <v>0</v>
      </c>
      <c r="F38" s="264">
        <f>-'表4-损益明细表'!D134+'表4-损益明细表'!D135+'表4-损益明细表'!D136</f>
        <v>0</v>
      </c>
      <c r="G38" s="264">
        <f>-'表4-损益明细表'!E134+'表4-损益明细表'!E135+'表4-损益明细表'!E136</f>
        <v>0</v>
      </c>
      <c r="H38" s="264">
        <f>-'表4-损益明细表'!F134+'表4-损益明细表'!F135+'表4-损益明细表'!F136</f>
        <v>0</v>
      </c>
      <c r="I38" s="264">
        <f>-'表4-损益明细表'!G134+'表4-损益明细表'!G135+'表4-损益明细表'!G136</f>
        <v>0</v>
      </c>
      <c r="J38" s="264">
        <f>-'表4-损益明细表'!H134+'表4-损益明细表'!H135+'表4-损益明细表'!H136</f>
        <v>0</v>
      </c>
      <c r="K38" s="264">
        <f>-'表4-损益明细表'!I134+'表4-损益明细表'!I135+'表4-损益明细表'!I136</f>
        <v>0</v>
      </c>
      <c r="L38" s="264">
        <f>-'表4-损益明细表'!J134+'表4-损益明细表'!J135+'表4-损益明细表'!J136</f>
        <v>0</v>
      </c>
      <c r="M38" s="264">
        <f>-'表4-损益明细表'!K134+'表4-损益明细表'!K135+'表4-损益明细表'!K136</f>
        <v>0</v>
      </c>
      <c r="N38" s="264">
        <f>-'表4-损益明细表'!L134+'表4-损益明细表'!L135+'表4-损益明细表'!L136</f>
        <v>0</v>
      </c>
      <c r="O38" s="264">
        <f>-'表4-损益明细表'!M134+'表4-损益明细表'!M135+'表4-损益明细表'!M136</f>
        <v>0</v>
      </c>
      <c r="P38" s="264">
        <f>-'表4-损益明细表'!N134+'表4-损益明细表'!N135+'表4-损益明细表'!N136</f>
        <v>0</v>
      </c>
      <c r="Q38" s="292">
        <f t="shared" si="6"/>
        <v>0</v>
      </c>
      <c r="R38" s="289" t="s">
        <v>176</v>
      </c>
      <c r="S38" s="290"/>
    </row>
    <row r="39" s="138" customFormat="1" ht="18" customHeight="1" spans="2:19">
      <c r="B39" s="262" t="s">
        <v>201</v>
      </c>
      <c r="C39" s="268"/>
      <c r="D39" s="268"/>
      <c r="E39" s="264">
        <f>'表4-损益明细表'!C137</f>
        <v>0</v>
      </c>
      <c r="F39" s="264">
        <f>'表4-损益明细表'!D137</f>
        <v>0</v>
      </c>
      <c r="G39" s="264">
        <f>'表4-损益明细表'!E137</f>
        <v>0</v>
      </c>
      <c r="H39" s="264">
        <f>'表4-损益明细表'!F137</f>
        <v>0</v>
      </c>
      <c r="I39" s="264">
        <f>'表4-损益明细表'!G137</f>
        <v>0</v>
      </c>
      <c r="J39" s="264">
        <f>'表4-损益明细表'!H137</f>
        <v>0</v>
      </c>
      <c r="K39" s="264">
        <f>'表4-损益明细表'!I137</f>
        <v>0</v>
      </c>
      <c r="L39" s="264">
        <f>'表4-损益明细表'!J137</f>
        <v>0</v>
      </c>
      <c r="M39" s="264">
        <f>'表4-损益明细表'!K137</f>
        <v>0</v>
      </c>
      <c r="N39" s="264">
        <f>'表4-损益明细表'!L137</f>
        <v>0</v>
      </c>
      <c r="O39" s="264">
        <f>'表4-损益明细表'!M137</f>
        <v>0</v>
      </c>
      <c r="P39" s="264">
        <f>'表4-损益明细表'!N137</f>
        <v>0</v>
      </c>
      <c r="Q39" s="292">
        <f t="shared" si="6"/>
        <v>0</v>
      </c>
      <c r="R39" s="289" t="s">
        <v>176</v>
      </c>
      <c r="S39" s="290"/>
    </row>
    <row r="40" s="138" customFormat="1" ht="18" customHeight="1" spans="2:19">
      <c r="B40" s="271" t="s">
        <v>152</v>
      </c>
      <c r="C40" s="268"/>
      <c r="D40" s="268"/>
      <c r="E40" s="264">
        <f>E35-E36+E37-E38-E39</f>
        <v>0</v>
      </c>
      <c r="F40" s="264">
        <f t="shared" ref="F40:P40" si="10">F35-F36+F37-F38-F39</f>
        <v>0</v>
      </c>
      <c r="G40" s="264">
        <f t="shared" si="10"/>
        <v>0</v>
      </c>
      <c r="H40" s="264">
        <f t="shared" si="10"/>
        <v>0</v>
      </c>
      <c r="I40" s="264">
        <f t="shared" si="10"/>
        <v>0</v>
      </c>
      <c r="J40" s="264">
        <f t="shared" si="10"/>
        <v>0</v>
      </c>
      <c r="K40" s="264">
        <f t="shared" si="10"/>
        <v>0</v>
      </c>
      <c r="L40" s="264">
        <f t="shared" si="10"/>
        <v>0</v>
      </c>
      <c r="M40" s="264">
        <f t="shared" si="10"/>
        <v>0</v>
      </c>
      <c r="N40" s="264">
        <f t="shared" si="10"/>
        <v>0</v>
      </c>
      <c r="O40" s="264">
        <f t="shared" si="10"/>
        <v>0</v>
      </c>
      <c r="P40" s="264">
        <f t="shared" si="10"/>
        <v>0</v>
      </c>
      <c r="Q40" s="292">
        <f t="shared" si="6"/>
        <v>0</v>
      </c>
      <c r="R40" s="289" t="s">
        <v>176</v>
      </c>
      <c r="S40" s="290"/>
    </row>
    <row r="41" s="138" customFormat="1" ht="18" customHeight="1" spans="2:19">
      <c r="B41" s="272">
        <v>14</v>
      </c>
      <c r="C41" s="273"/>
      <c r="D41" s="274"/>
      <c r="E41" s="264">
        <f>'表4-损益明细表'!C141</f>
        <v>0</v>
      </c>
      <c r="F41" s="264">
        <f>'表4-损益明细表'!D141</f>
        <v>0</v>
      </c>
      <c r="G41" s="264">
        <f>'表4-损益明细表'!E141</f>
        <v>0</v>
      </c>
      <c r="H41" s="264">
        <f>'表4-损益明细表'!F141</f>
        <v>0</v>
      </c>
      <c r="I41" s="264">
        <f>'表4-损益明细表'!G141</f>
        <v>0</v>
      </c>
      <c r="J41" s="264">
        <f>'表4-损益明细表'!H141</f>
        <v>0</v>
      </c>
      <c r="K41" s="264">
        <f>'表4-损益明细表'!I141</f>
        <v>0</v>
      </c>
      <c r="L41" s="264">
        <f>'表4-损益明细表'!J141</f>
        <v>0</v>
      </c>
      <c r="M41" s="264">
        <f>'表4-损益明细表'!K141</f>
        <v>0</v>
      </c>
      <c r="N41" s="264">
        <f>'表4-损益明细表'!L141</f>
        <v>0</v>
      </c>
      <c r="O41" s="264">
        <f>'表4-损益明细表'!M141</f>
        <v>0</v>
      </c>
      <c r="P41" s="264">
        <f>'表4-损益明细表'!N141</f>
        <v>0</v>
      </c>
      <c r="Q41" s="292">
        <f t="shared" si="6"/>
        <v>0</v>
      </c>
      <c r="R41" s="289" t="s">
        <v>176</v>
      </c>
      <c r="S41" s="290"/>
    </row>
    <row r="42" s="138" customFormat="1" ht="18" customHeight="1" spans="2:19">
      <c r="B42" s="275" t="s">
        <v>202</v>
      </c>
      <c r="C42" s="276"/>
      <c r="D42" s="277"/>
      <c r="E42" s="264">
        <f>'表4-损益明细表'!C142</f>
        <v>0</v>
      </c>
      <c r="F42" s="264">
        <f>'表4-损益明细表'!D142</f>
        <v>0</v>
      </c>
      <c r="G42" s="264">
        <f>'表4-损益明细表'!E142</f>
        <v>0</v>
      </c>
      <c r="H42" s="264">
        <f>'表4-损益明细表'!F142</f>
        <v>0</v>
      </c>
      <c r="I42" s="264">
        <f>'表4-损益明细表'!G142</f>
        <v>0</v>
      </c>
      <c r="J42" s="264">
        <f>'表4-损益明细表'!H142</f>
        <v>0</v>
      </c>
      <c r="K42" s="264">
        <f>'表4-损益明细表'!I142</f>
        <v>0</v>
      </c>
      <c r="L42" s="264">
        <f>'表4-损益明细表'!J142</f>
        <v>0</v>
      </c>
      <c r="M42" s="264">
        <f>'表4-损益明细表'!K142</f>
        <v>0</v>
      </c>
      <c r="N42" s="264">
        <f>'表4-损益明细表'!L142</f>
        <v>0</v>
      </c>
      <c r="O42" s="264">
        <f>'表4-损益明细表'!M142</f>
        <v>0</v>
      </c>
      <c r="P42" s="264">
        <f>'表4-损益明细表'!N142</f>
        <v>0</v>
      </c>
      <c r="Q42" s="293">
        <f>IF(Q40&gt;0,Q40*15%,0)</f>
        <v>0</v>
      </c>
      <c r="R42" s="289" t="s">
        <v>176</v>
      </c>
      <c r="S42" s="290"/>
    </row>
    <row r="43" s="138" customFormat="1" ht="18" customHeight="1" spans="2:19">
      <c r="B43" s="275" t="s">
        <v>203</v>
      </c>
      <c r="C43" s="276"/>
      <c r="D43" s="277"/>
      <c r="E43" s="264">
        <f>E40-E42-E41</f>
        <v>0</v>
      </c>
      <c r="F43" s="264">
        <f t="shared" ref="F43:P43" si="11">F40-F42-F41</f>
        <v>0</v>
      </c>
      <c r="G43" s="264">
        <f t="shared" si="11"/>
        <v>0</v>
      </c>
      <c r="H43" s="264">
        <f t="shared" si="11"/>
        <v>0</v>
      </c>
      <c r="I43" s="264">
        <f t="shared" si="11"/>
        <v>0</v>
      </c>
      <c r="J43" s="264">
        <f t="shared" si="11"/>
        <v>0</v>
      </c>
      <c r="K43" s="264">
        <f t="shared" si="11"/>
        <v>0</v>
      </c>
      <c r="L43" s="264">
        <f t="shared" si="11"/>
        <v>0</v>
      </c>
      <c r="M43" s="264">
        <f t="shared" si="11"/>
        <v>0</v>
      </c>
      <c r="N43" s="264">
        <f t="shared" si="11"/>
        <v>0</v>
      </c>
      <c r="O43" s="264">
        <f t="shared" si="11"/>
        <v>0</v>
      </c>
      <c r="P43" s="264">
        <f t="shared" si="11"/>
        <v>0</v>
      </c>
      <c r="Q43" s="292">
        <f>SUM(E43:P43)</f>
        <v>0</v>
      </c>
      <c r="R43" s="289" t="s">
        <v>176</v>
      </c>
      <c r="S43" s="290"/>
    </row>
    <row r="44" s="138" customFormat="1" ht="30.75" customHeight="1" spans="2:19">
      <c r="B44" s="278" t="s">
        <v>204</v>
      </c>
      <c r="C44" s="279"/>
      <c r="D44" s="280"/>
      <c r="E44" s="281" t="str">
        <f>IF(E23&gt;0,E29/E23,"")</f>
        <v/>
      </c>
      <c r="F44" s="281" t="str">
        <f t="shared" ref="F44:P44" si="12">IF(F23&gt;0,F29/F23,"")</f>
        <v/>
      </c>
      <c r="G44" s="281" t="str">
        <f t="shared" si="12"/>
        <v/>
      </c>
      <c r="H44" s="281" t="str">
        <f t="shared" si="12"/>
        <v/>
      </c>
      <c r="I44" s="281" t="str">
        <f t="shared" si="12"/>
        <v/>
      </c>
      <c r="J44" s="281" t="str">
        <f t="shared" si="12"/>
        <v/>
      </c>
      <c r="K44" s="281" t="str">
        <f t="shared" si="12"/>
        <v/>
      </c>
      <c r="L44" s="281" t="str">
        <f t="shared" si="12"/>
        <v/>
      </c>
      <c r="M44" s="281" t="str">
        <f t="shared" si="12"/>
        <v/>
      </c>
      <c r="N44" s="281" t="str">
        <f t="shared" si="12"/>
        <v/>
      </c>
      <c r="O44" s="281" t="str">
        <f t="shared" si="12"/>
        <v/>
      </c>
      <c r="P44" s="281" t="str">
        <f t="shared" si="12"/>
        <v/>
      </c>
      <c r="Q44" s="294"/>
      <c r="R44" s="295" t="s">
        <v>176</v>
      </c>
      <c r="S44" s="290"/>
    </row>
    <row r="46" s="248" customFormat="1" ht="26.25" customHeight="1" spans="2:13">
      <c r="B46" s="238" t="s">
        <v>168</v>
      </c>
      <c r="C46" s="282"/>
      <c r="D46" s="282"/>
      <c r="E46" s="282"/>
      <c r="F46" s="282"/>
      <c r="G46" s="282"/>
      <c r="H46" s="282"/>
      <c r="I46" s="282"/>
      <c r="J46" s="284"/>
      <c r="L46" s="284"/>
      <c r="M46" s="285"/>
    </row>
    <row r="47" s="248" customFormat="1" ht="18.75" customHeight="1" spans="2:13">
      <c r="B47" s="133" t="s">
        <v>205</v>
      </c>
      <c r="C47" s="282"/>
      <c r="D47" s="282"/>
      <c r="E47" s="282"/>
      <c r="F47" s="282"/>
      <c r="G47" s="282"/>
      <c r="H47" s="282"/>
      <c r="I47" s="282"/>
      <c r="J47" s="284"/>
      <c r="L47" s="284"/>
      <c r="M47" s="285"/>
    </row>
    <row r="48" s="248" customFormat="1" ht="18.75" customHeight="1" spans="2:12">
      <c r="B48" s="133" t="s">
        <v>206</v>
      </c>
      <c r="C48" s="282"/>
      <c r="D48" s="282"/>
      <c r="E48" s="282"/>
      <c r="F48" s="282"/>
      <c r="G48" s="282"/>
      <c r="H48" s="282"/>
      <c r="I48" s="282"/>
      <c r="J48" s="284"/>
      <c r="L48" s="284"/>
    </row>
    <row r="49" s="248" customFormat="1" ht="18.75" customHeight="1" spans="2:12">
      <c r="B49" s="133" t="s">
        <v>207</v>
      </c>
      <c r="C49" s="282"/>
      <c r="D49" s="282"/>
      <c r="E49" s="282"/>
      <c r="F49" s="282"/>
      <c r="G49" s="282"/>
      <c r="H49" s="282"/>
      <c r="I49" s="282"/>
      <c r="J49" s="284"/>
      <c r="L49" s="284"/>
    </row>
    <row r="50" s="248" customFormat="1" ht="18.75" customHeight="1" spans="2:12">
      <c r="B50" s="133" t="s">
        <v>208</v>
      </c>
      <c r="C50" s="282"/>
      <c r="D50" s="282"/>
      <c r="E50" s="282"/>
      <c r="F50" s="282"/>
      <c r="G50" s="282"/>
      <c r="H50" s="282"/>
      <c r="I50" s="282"/>
      <c r="J50" s="284"/>
      <c r="L50" s="284"/>
    </row>
  </sheetData>
  <mergeCells count="43">
    <mergeCell ref="B1:Q1"/>
    <mergeCell ref="B3:D3"/>
    <mergeCell ref="B4:D4"/>
    <mergeCell ref="B5:D5"/>
    <mergeCell ref="B6:D6"/>
    <mergeCell ref="B7:D7"/>
    <mergeCell ref="B8:D8"/>
    <mergeCell ref="B9:D9"/>
    <mergeCell ref="B10:D10"/>
    <mergeCell ref="B11:D11"/>
    <mergeCell ref="B12:D12"/>
    <mergeCell ref="B13:D13"/>
    <mergeCell ref="B14:D14"/>
    <mergeCell ref="B15:D15"/>
    <mergeCell ref="C16:D16"/>
    <mergeCell ref="C17:D17"/>
    <mergeCell ref="C18:D18"/>
    <mergeCell ref="C19:D19"/>
    <mergeCell ref="C20:D20"/>
    <mergeCell ref="C21:D21"/>
    <mergeCell ref="C22:D22"/>
    <mergeCell ref="C25:D25"/>
    <mergeCell ref="C26:D26"/>
    <mergeCell ref="C27:D27"/>
    <mergeCell ref="B28:D28"/>
    <mergeCell ref="C31:D31"/>
    <mergeCell ref="C32:D32"/>
    <mergeCell ref="C33:D33"/>
    <mergeCell ref="C34:D34"/>
    <mergeCell ref="B35:D35"/>
    <mergeCell ref="B36:D36"/>
    <mergeCell ref="B37:D37"/>
    <mergeCell ref="B38:D38"/>
    <mergeCell ref="B39:D39"/>
    <mergeCell ref="B40:D40"/>
    <mergeCell ref="B41:D41"/>
    <mergeCell ref="B42:D42"/>
    <mergeCell ref="B43:D43"/>
    <mergeCell ref="B44:D44"/>
    <mergeCell ref="B16:B27"/>
    <mergeCell ref="B29:B34"/>
    <mergeCell ref="C23:C24"/>
    <mergeCell ref="C29:C30"/>
  </mergeCells>
  <pageMargins left="0.699305555555556" right="0.699305555555556" top="0.75" bottom="0.75" header="0.3" footer="0.3"/>
  <pageSetup paperSize="9" orientation="portrait" horizontalDpi="200" verticalDpi="300"/>
  <headerFooter/>
  <ignoredErrors>
    <ignoredError sqref="Q42" formula="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B2:AJ71"/>
  <sheetViews>
    <sheetView showGridLines="0" zoomScale="70" zoomScaleNormal="70" workbookViewId="0">
      <selection activeCell="AC12" sqref="AC12"/>
    </sheetView>
  </sheetViews>
  <sheetFormatPr defaultColWidth="9" defaultRowHeight="22.5" customHeight="1"/>
  <cols>
    <col min="1" max="1" width="9" style="140"/>
    <col min="2" max="2" width="5.55" style="140" customWidth="1"/>
    <col min="3" max="3" width="30.75" style="140" customWidth="1"/>
    <col min="4" max="4" width="8.88333333333333" style="139" customWidth="1"/>
    <col min="5" max="5" width="8.5" style="139" customWidth="1"/>
    <col min="6" max="15" width="5.88333333333333" style="139" customWidth="1" outlineLevel="1"/>
    <col min="16" max="17" width="9.38333333333333" style="139" customWidth="1"/>
    <col min="18" max="18" width="12.3833333333333" style="140" customWidth="1"/>
    <col min="19" max="19" width="16.1833333333333" style="140" customWidth="1"/>
    <col min="20" max="20" width="9" style="141"/>
    <col min="21" max="16384" width="9" style="140"/>
  </cols>
  <sheetData>
    <row r="2" ht="25" customHeight="1" spans="2:20">
      <c r="B2" s="142" t="str">
        <f>B3&amp;"管理报表"</f>
        <v>请选择对应单位分公司管理报表</v>
      </c>
      <c r="C2" s="142"/>
      <c r="D2" s="142"/>
      <c r="E2" s="142"/>
      <c r="F2" s="142"/>
      <c r="G2" s="142"/>
      <c r="H2" s="142"/>
      <c r="I2" s="142"/>
      <c r="J2" s="142"/>
      <c r="K2" s="142"/>
      <c r="L2" s="142"/>
      <c r="M2" s="142"/>
      <c r="N2" s="142"/>
      <c r="O2" s="142"/>
      <c r="P2" s="142"/>
      <c r="Q2" s="142"/>
      <c r="R2" s="142"/>
      <c r="S2" s="142"/>
      <c r="T2" s="142"/>
    </row>
    <row r="3" customHeight="1" spans="2:19">
      <c r="B3" s="143" t="str">
        <f>'表2-边际贡献'!B2:D2&amp;'表2-边际贡献'!E2</f>
        <v>请选择对应单位分公司</v>
      </c>
      <c r="C3" s="143"/>
      <c r="D3" s="144"/>
      <c r="I3" s="205"/>
      <c r="Q3" s="212"/>
      <c r="R3" s="213"/>
      <c r="S3" s="214" t="s">
        <v>172</v>
      </c>
    </row>
    <row r="4" s="135" customFormat="1" ht="29" customHeight="1" spans="2:20">
      <c r="B4" s="145" t="s">
        <v>173</v>
      </c>
      <c r="C4" s="146"/>
      <c r="D4" s="147">
        <v>1</v>
      </c>
      <c r="E4" s="147">
        <v>2</v>
      </c>
      <c r="F4" s="147">
        <v>3</v>
      </c>
      <c r="G4" s="147">
        <v>4</v>
      </c>
      <c r="H4" s="147">
        <v>5</v>
      </c>
      <c r="I4" s="147">
        <v>6</v>
      </c>
      <c r="J4" s="147">
        <v>7</v>
      </c>
      <c r="K4" s="147">
        <v>8</v>
      </c>
      <c r="L4" s="147">
        <v>9</v>
      </c>
      <c r="M4" s="147">
        <v>10</v>
      </c>
      <c r="N4" s="147">
        <v>11</v>
      </c>
      <c r="O4" s="147">
        <v>12</v>
      </c>
      <c r="P4" s="206" t="s">
        <v>209</v>
      </c>
      <c r="Q4" s="206" t="s">
        <v>15</v>
      </c>
      <c r="R4" s="215">
        <v>1</v>
      </c>
      <c r="S4" s="216" t="s">
        <v>210</v>
      </c>
      <c r="T4" s="217" t="s">
        <v>175</v>
      </c>
    </row>
    <row r="5" s="135" customFormat="1" customHeight="1" spans="2:29">
      <c r="B5" s="148" t="s">
        <v>17</v>
      </c>
      <c r="C5" s="149"/>
      <c r="D5" s="150">
        <f t="shared" ref="D5:O5" si="0">SUM(D6:D16)</f>
        <v>0</v>
      </c>
      <c r="E5" s="150">
        <f t="shared" si="0"/>
        <v>0</v>
      </c>
      <c r="F5" s="150">
        <f t="shared" si="0"/>
        <v>0</v>
      </c>
      <c r="G5" s="150">
        <f t="shared" si="0"/>
        <v>0</v>
      </c>
      <c r="H5" s="150">
        <f t="shared" si="0"/>
        <v>0</v>
      </c>
      <c r="I5" s="150">
        <f t="shared" si="0"/>
        <v>0</v>
      </c>
      <c r="J5" s="150">
        <f t="shared" si="0"/>
        <v>0</v>
      </c>
      <c r="K5" s="150">
        <f t="shared" si="0"/>
        <v>0</v>
      </c>
      <c r="L5" s="150">
        <f t="shared" si="0"/>
        <v>0</v>
      </c>
      <c r="M5" s="150">
        <f t="shared" si="0"/>
        <v>0</v>
      </c>
      <c r="N5" s="150">
        <f t="shared" si="0"/>
        <v>0</v>
      </c>
      <c r="O5" s="150">
        <f t="shared" si="0"/>
        <v>0</v>
      </c>
      <c r="P5" s="150">
        <f>SUM(D5:O5)</f>
        <v>0</v>
      </c>
      <c r="Q5" s="150">
        <f>IFERROR(HLOOKUP("累计",'基础数据3-2021年预算'!$C$3:$O$143,2,0)/10000,0)</f>
        <v>0</v>
      </c>
      <c r="R5" s="218" t="str">
        <f>IFERROR(1+(HLOOKUP($R$4,$4:$41,ROW()-2,0)-IFERROR(HLOOKUP($R$4,'基础数据3-2021年预算'!$C$3:$O$143,2,0)/10000,0))/ABS(IFERROR(HLOOKUP($R$4,'基础数据3-2021年预算'!$C$3:$O$143,2,0)/10000,0)),"")</f>
        <v/>
      </c>
      <c r="S5" s="219" t="str">
        <f>IFERROR(1+(P5-Q5)*SIGN(Q5)/Q5,"")</f>
        <v/>
      </c>
      <c r="T5" s="220" t="s">
        <v>176</v>
      </c>
      <c r="U5" s="221"/>
      <c r="Y5" s="237"/>
      <c r="Z5" s="237"/>
      <c r="AA5" s="237"/>
      <c r="AB5" s="237"/>
      <c r="AC5" s="237"/>
    </row>
    <row r="6" s="135" customFormat="1" customHeight="1" spans="2:29">
      <c r="B6" s="151">
        <v>1</v>
      </c>
      <c r="C6" s="152">
        <v>1</v>
      </c>
      <c r="D6" s="153">
        <f>'表2-边际贡献'!E4</f>
        <v>0</v>
      </c>
      <c r="E6" s="153">
        <f>'表2-边际贡献'!F4</f>
        <v>0</v>
      </c>
      <c r="F6" s="153">
        <f>'表2-边际贡献'!G4</f>
        <v>0</v>
      </c>
      <c r="G6" s="153">
        <f>'表2-边际贡献'!H4</f>
        <v>0</v>
      </c>
      <c r="H6" s="153">
        <f>'表2-边际贡献'!I4</f>
        <v>0</v>
      </c>
      <c r="I6" s="153">
        <f>'表2-边际贡献'!J4</f>
        <v>0</v>
      </c>
      <c r="J6" s="153">
        <f>'表2-边际贡献'!K4</f>
        <v>0</v>
      </c>
      <c r="K6" s="153">
        <f>'表2-边际贡献'!L4</f>
        <v>0</v>
      </c>
      <c r="L6" s="153">
        <f>'表2-边际贡献'!M4</f>
        <v>0</v>
      </c>
      <c r="M6" s="153">
        <f>'表2-边际贡献'!N4</f>
        <v>0</v>
      </c>
      <c r="N6" s="153">
        <f>'表2-边际贡献'!O4</f>
        <v>0</v>
      </c>
      <c r="O6" s="153">
        <f>'表2-边际贡献'!P4</f>
        <v>0</v>
      </c>
      <c r="P6" s="153">
        <f>SUM(D6:O6)</f>
        <v>0</v>
      </c>
      <c r="Q6" s="153">
        <f>IFERROR(HLOOKUP("累计",'基础数据3-2021年预算'!$C$3:$O$143,3,0)/10000,0)</f>
        <v>0</v>
      </c>
      <c r="R6" s="198" t="str">
        <f>IFERROR(1+(HLOOKUP($R$4,$4:$41,ROW()-2,0)-IFERROR(HLOOKUP($R$4,'基础数据3-2021年预算'!$C$3:$O$143,3,0)/10000,0))/ABS(IFERROR(HLOOKUP($R$4,'基础数据3-2021年预算'!$C$3:$O$143,3,0)/10000,0)),"")</f>
        <v/>
      </c>
      <c r="S6" s="222" t="str">
        <f>IFERROR(1+(P6-Q6)*SIGN(Q6)/Q6,"")</f>
        <v/>
      </c>
      <c r="T6" s="223" t="s">
        <v>176</v>
      </c>
      <c r="Y6" s="237"/>
      <c r="Z6" s="237"/>
      <c r="AA6" s="237"/>
      <c r="AB6" s="237"/>
      <c r="AC6" s="237"/>
    </row>
    <row r="7" s="135" customFormat="1" ht="24" customHeight="1" spans="2:29">
      <c r="B7" s="151">
        <v>2</v>
      </c>
      <c r="C7" s="152">
        <v>2</v>
      </c>
      <c r="D7" s="153">
        <f>'表2-边际贡献'!E5</f>
        <v>0</v>
      </c>
      <c r="E7" s="153">
        <f>'表2-边际贡献'!F5</f>
        <v>0</v>
      </c>
      <c r="F7" s="153">
        <f>'表2-边际贡献'!G5</f>
        <v>0</v>
      </c>
      <c r="G7" s="153">
        <f>'表2-边际贡献'!H5</f>
        <v>0</v>
      </c>
      <c r="H7" s="153">
        <f>'表2-边际贡献'!I5</f>
        <v>0</v>
      </c>
      <c r="I7" s="153">
        <f>'表2-边际贡献'!J5</f>
        <v>0</v>
      </c>
      <c r="J7" s="153">
        <f>'表2-边际贡献'!K5</f>
        <v>0</v>
      </c>
      <c r="K7" s="153">
        <f>'表2-边际贡献'!L5</f>
        <v>0</v>
      </c>
      <c r="L7" s="153">
        <f>'表2-边际贡献'!M5</f>
        <v>0</v>
      </c>
      <c r="M7" s="153">
        <f>'表2-边际贡献'!N5</f>
        <v>0</v>
      </c>
      <c r="N7" s="153">
        <f>'表2-边际贡献'!O5</f>
        <v>0</v>
      </c>
      <c r="O7" s="153">
        <f>'表2-边际贡献'!P5</f>
        <v>0</v>
      </c>
      <c r="P7" s="153">
        <f t="shared" ref="P7:P15" si="1">SUM(D7:O7)</f>
        <v>0</v>
      </c>
      <c r="Q7" s="153">
        <f>IFERROR(HLOOKUP("累计",'基础数据3-2021年预算'!$C$3:$O$143,8,0)/10000,0)</f>
        <v>0</v>
      </c>
      <c r="R7" s="198" t="str">
        <f>IFERROR(1+(HLOOKUP($R$4,$4:$41,ROW()-2,0)-IFERROR(HLOOKUP($R$4,'基础数据3-2021年预算'!$C$3:$O$143,8,0)/10000,0))/ABS(IFERROR(HLOOKUP($R$4,'基础数据3-2021年预算'!$C$3:$O$143,8,0)/10000,0)),"")</f>
        <v/>
      </c>
      <c r="S7" s="222" t="str">
        <f t="shared" ref="S7:S16" si="2">IFERROR(1+(P7-Q7)*SIGN(Q7)/Q7,"")</f>
        <v/>
      </c>
      <c r="T7" s="223" t="s">
        <v>176</v>
      </c>
      <c r="Y7" s="237"/>
      <c r="Z7" s="237"/>
      <c r="AA7" s="237"/>
      <c r="AB7" s="237"/>
      <c r="AC7" s="237"/>
    </row>
    <row r="8" s="135" customFormat="1" ht="24" customHeight="1" spans="2:29">
      <c r="B8" s="151">
        <v>3</v>
      </c>
      <c r="C8" s="152">
        <v>3</v>
      </c>
      <c r="D8" s="153">
        <f>'表2-边际贡献'!E6</f>
        <v>0</v>
      </c>
      <c r="E8" s="153">
        <f>'表2-边际贡献'!F6</f>
        <v>0</v>
      </c>
      <c r="F8" s="153">
        <f>'表2-边际贡献'!G6</f>
        <v>0</v>
      </c>
      <c r="G8" s="153">
        <f>'表2-边际贡献'!H6</f>
        <v>0</v>
      </c>
      <c r="H8" s="153">
        <f>'表2-边际贡献'!I6</f>
        <v>0</v>
      </c>
      <c r="I8" s="153">
        <f>'表2-边际贡献'!J6</f>
        <v>0</v>
      </c>
      <c r="J8" s="153">
        <f>'表2-边际贡献'!K6</f>
        <v>0</v>
      </c>
      <c r="K8" s="153">
        <f>'表2-边际贡献'!L6</f>
        <v>0</v>
      </c>
      <c r="L8" s="153">
        <f>'表2-边际贡献'!M6</f>
        <v>0</v>
      </c>
      <c r="M8" s="153">
        <f>'表2-边际贡献'!N6</f>
        <v>0</v>
      </c>
      <c r="N8" s="153">
        <f>'表2-边际贡献'!O6</f>
        <v>0</v>
      </c>
      <c r="O8" s="153">
        <f>'表2-边际贡献'!P6</f>
        <v>0</v>
      </c>
      <c r="P8" s="153">
        <f t="shared" si="1"/>
        <v>0</v>
      </c>
      <c r="Q8" s="153">
        <f>IFERROR(HLOOKUP("累计",'基础数据3-2021年预算'!$C$3:$O$143,15,0)/10000,0)</f>
        <v>0</v>
      </c>
      <c r="R8" s="198" t="str">
        <f>IFERROR(1+(HLOOKUP($R$4,$4:$41,ROW()-2,0)-IFERROR(HLOOKUP($R$4,'基础数据3-2021年预算'!$C$3:$O$143,15,0)/10000,0))/ABS(IFERROR(HLOOKUP($R$4,'基础数据3-2021年预算'!$C$3:$O$143,15,0)/10000,0)),"")</f>
        <v/>
      </c>
      <c r="S8" s="222" t="str">
        <f t="shared" si="2"/>
        <v/>
      </c>
      <c r="T8" s="223" t="s">
        <v>176</v>
      </c>
      <c r="Y8" s="237"/>
      <c r="Z8" s="237"/>
      <c r="AA8" s="237"/>
      <c r="AB8" s="237"/>
      <c r="AC8" s="237"/>
    </row>
    <row r="9" s="135" customFormat="1" ht="24" customHeight="1" spans="2:29">
      <c r="B9" s="151">
        <v>4</v>
      </c>
      <c r="C9" s="152">
        <v>4</v>
      </c>
      <c r="D9" s="153">
        <f>'表2-边际贡献'!E7</f>
        <v>0</v>
      </c>
      <c r="E9" s="153">
        <f>'表2-边际贡献'!F7</f>
        <v>0</v>
      </c>
      <c r="F9" s="153">
        <f>'表2-边际贡献'!G7</f>
        <v>0</v>
      </c>
      <c r="G9" s="153">
        <f>'表2-边际贡献'!H7</f>
        <v>0</v>
      </c>
      <c r="H9" s="153">
        <f>'表2-边际贡献'!I7</f>
        <v>0</v>
      </c>
      <c r="I9" s="153">
        <f>'表2-边际贡献'!J7</f>
        <v>0</v>
      </c>
      <c r="J9" s="153">
        <f>'表2-边际贡献'!K7</f>
        <v>0</v>
      </c>
      <c r="K9" s="153">
        <f>'表2-边际贡献'!L7</f>
        <v>0</v>
      </c>
      <c r="L9" s="153">
        <f>'表2-边际贡献'!M7</f>
        <v>0</v>
      </c>
      <c r="M9" s="153">
        <f>'表2-边际贡献'!N7</f>
        <v>0</v>
      </c>
      <c r="N9" s="153">
        <f>'表2-边际贡献'!O7</f>
        <v>0</v>
      </c>
      <c r="O9" s="153">
        <f>'表2-边际贡献'!P7</f>
        <v>0</v>
      </c>
      <c r="P9" s="153">
        <f t="shared" si="1"/>
        <v>0</v>
      </c>
      <c r="Q9" s="153">
        <f>IFERROR(HLOOKUP("累计",'基础数据3-2021年预算'!$C$3:$O$143,19,0)/10000,0)</f>
        <v>0</v>
      </c>
      <c r="R9" s="198" t="str">
        <f>IFERROR(1+(HLOOKUP($R$4,$4:$41,ROW()-2,0)-IFERROR(HLOOKUP($R$4,'基础数据3-2021年预算'!$C$3:$O$143,19,0)/10000,0))/ABS(IFERROR(HLOOKUP($R$4,'基础数据3-2021年预算'!$C$3:$O$143,19,0)/10000,0)),"")</f>
        <v/>
      </c>
      <c r="S9" s="222" t="str">
        <f t="shared" si="2"/>
        <v/>
      </c>
      <c r="T9" s="223" t="s">
        <v>176</v>
      </c>
      <c r="Y9" s="237"/>
      <c r="Z9" s="237"/>
      <c r="AA9" s="237"/>
      <c r="AB9" s="237"/>
      <c r="AC9" s="237"/>
    </row>
    <row r="10" s="135" customFormat="1" ht="24" customHeight="1" spans="2:29">
      <c r="B10" s="151">
        <v>5</v>
      </c>
      <c r="C10" s="152">
        <v>5</v>
      </c>
      <c r="D10" s="153">
        <f>'表2-边际贡献'!E8</f>
        <v>0</v>
      </c>
      <c r="E10" s="153">
        <f>'表2-边际贡献'!F8</f>
        <v>0</v>
      </c>
      <c r="F10" s="153">
        <f>'表2-边际贡献'!G8</f>
        <v>0</v>
      </c>
      <c r="G10" s="153">
        <f>'表2-边际贡献'!H8</f>
        <v>0</v>
      </c>
      <c r="H10" s="153">
        <f>'表2-边际贡献'!I8</f>
        <v>0</v>
      </c>
      <c r="I10" s="153">
        <f>'表2-边际贡献'!J8</f>
        <v>0</v>
      </c>
      <c r="J10" s="153">
        <f>'表2-边际贡献'!K8</f>
        <v>0</v>
      </c>
      <c r="K10" s="153">
        <f>'表2-边际贡献'!L8</f>
        <v>0</v>
      </c>
      <c r="L10" s="153">
        <f>'表2-边际贡献'!M8</f>
        <v>0</v>
      </c>
      <c r="M10" s="153">
        <f>'表2-边际贡献'!N8</f>
        <v>0</v>
      </c>
      <c r="N10" s="153">
        <f>'表2-边际贡献'!O8</f>
        <v>0</v>
      </c>
      <c r="O10" s="153">
        <f>'表2-边际贡献'!P8</f>
        <v>0</v>
      </c>
      <c r="P10" s="153">
        <f t="shared" si="1"/>
        <v>0</v>
      </c>
      <c r="Q10" s="153">
        <f>IFERROR(HLOOKUP("累计",'基础数据3-2021年预算'!$C$3:$O$143,27,0)/10000,0)</f>
        <v>0</v>
      </c>
      <c r="R10" s="198" t="str">
        <f>IFERROR(1+(HLOOKUP($R$4,$4:$41,ROW()-2,0)-IFERROR(HLOOKUP($R$4,'基础数据3-2021年预算'!$C$3:$O$143,27,0)/10000,0))/ABS(IFERROR(HLOOKUP($R$4,'基础数据3-2021年预算'!$C$3:$O$143,27,0)/10000,0)),"")</f>
        <v/>
      </c>
      <c r="S10" s="222" t="str">
        <f t="shared" si="2"/>
        <v/>
      </c>
      <c r="T10" s="223" t="s">
        <v>176</v>
      </c>
      <c r="Y10" s="237"/>
      <c r="Z10" s="237"/>
      <c r="AA10" s="237"/>
      <c r="AB10" s="237"/>
      <c r="AC10" s="237"/>
    </row>
    <row r="11" s="135" customFormat="1" customHeight="1" spans="2:29">
      <c r="B11" s="151">
        <v>6</v>
      </c>
      <c r="C11" s="152">
        <v>6</v>
      </c>
      <c r="D11" s="153">
        <f>'表2-边际贡献'!E9</f>
        <v>0</v>
      </c>
      <c r="E11" s="153">
        <f>'表2-边际贡献'!F9</f>
        <v>0</v>
      </c>
      <c r="F11" s="153">
        <f>'表2-边际贡献'!G9</f>
        <v>0</v>
      </c>
      <c r="G11" s="153">
        <f>'表2-边际贡献'!H9</f>
        <v>0</v>
      </c>
      <c r="H11" s="153">
        <f>'表2-边际贡献'!I9</f>
        <v>0</v>
      </c>
      <c r="I11" s="153">
        <f>'表2-边际贡献'!J9</f>
        <v>0</v>
      </c>
      <c r="J11" s="153">
        <f>'表2-边际贡献'!K9</f>
        <v>0</v>
      </c>
      <c r="K11" s="153">
        <f>'表2-边际贡献'!L9</f>
        <v>0</v>
      </c>
      <c r="L11" s="153">
        <f>'表2-边际贡献'!M9</f>
        <v>0</v>
      </c>
      <c r="M11" s="153">
        <f>'表2-边际贡献'!N9</f>
        <v>0</v>
      </c>
      <c r="N11" s="153">
        <f>'表2-边际贡献'!O9</f>
        <v>0</v>
      </c>
      <c r="O11" s="153">
        <f>'表2-边际贡献'!P9</f>
        <v>0</v>
      </c>
      <c r="P11" s="153">
        <f t="shared" si="1"/>
        <v>0</v>
      </c>
      <c r="Q11" s="153">
        <f>IFERROR(HLOOKUP("累计",'基础数据3-2021年预算'!$C$3:$O$143,28,0)/10000,0)</f>
        <v>0</v>
      </c>
      <c r="R11" s="198" t="str">
        <f>IFERROR(1+(HLOOKUP($R$4,$4:$41,ROW()-2,0)-IFERROR(HLOOKUP($R$4,'基础数据3-2021年预算'!$C$3:$O$143,28,0)/10000,0))/ABS(IFERROR(HLOOKUP($R$4,'基础数据3-2021年预算'!$C$3:$O$143,28,0)/10000,0)),"")</f>
        <v/>
      </c>
      <c r="S11" s="222" t="str">
        <f t="shared" si="2"/>
        <v/>
      </c>
      <c r="T11" s="223" t="s">
        <v>176</v>
      </c>
      <c r="Y11" s="237"/>
      <c r="Z11" s="237"/>
      <c r="AA11" s="237"/>
      <c r="AB11" s="237"/>
      <c r="AC11" s="237"/>
    </row>
    <row r="12" s="135" customFormat="1" customHeight="1" spans="2:29">
      <c r="B12" s="151">
        <v>7</v>
      </c>
      <c r="C12" s="152">
        <v>7</v>
      </c>
      <c r="D12" s="153">
        <f>'表2-边际贡献'!E10</f>
        <v>0</v>
      </c>
      <c r="E12" s="153">
        <f>'表2-边际贡献'!F10</f>
        <v>0</v>
      </c>
      <c r="F12" s="153">
        <f>'表2-边际贡献'!G10</f>
        <v>0</v>
      </c>
      <c r="G12" s="153">
        <f>'表2-边际贡献'!H10</f>
        <v>0</v>
      </c>
      <c r="H12" s="153">
        <f>'表2-边际贡献'!I10</f>
        <v>0</v>
      </c>
      <c r="I12" s="153">
        <f>'表2-边际贡献'!J10</f>
        <v>0</v>
      </c>
      <c r="J12" s="153">
        <f>'表2-边际贡献'!K10</f>
        <v>0</v>
      </c>
      <c r="K12" s="153">
        <f>'表2-边际贡献'!L10</f>
        <v>0</v>
      </c>
      <c r="L12" s="153">
        <f>'表2-边际贡献'!M10</f>
        <v>0</v>
      </c>
      <c r="M12" s="153">
        <f>'表2-边际贡献'!N10</f>
        <v>0</v>
      </c>
      <c r="N12" s="153">
        <f>'表2-边际贡献'!O10</f>
        <v>0</v>
      </c>
      <c r="O12" s="153">
        <f>'表2-边际贡献'!P10</f>
        <v>0</v>
      </c>
      <c r="P12" s="153">
        <f t="shared" si="1"/>
        <v>0</v>
      </c>
      <c r="Q12" s="153">
        <f>IFERROR(HLOOKUP("累计",'基础数据3-2021年预算'!$C$3:$O$143,31,0)/10000,0)</f>
        <v>0</v>
      </c>
      <c r="R12" s="198" t="str">
        <f>IFERROR(1+(HLOOKUP($R$4,$4:$41,ROW()-2,0)-IFERROR(HLOOKUP($R$4,'基础数据3-2021年预算'!$C$3:$O$143,31,0)/10000,0))/ABS(IFERROR(HLOOKUP($R$4,'基础数据3-2021年预算'!$C$3:$O$143,31,0)/10000,0)),"")</f>
        <v/>
      </c>
      <c r="S12" s="222" t="str">
        <f t="shared" si="2"/>
        <v/>
      </c>
      <c r="T12" s="223" t="s">
        <v>176</v>
      </c>
      <c r="Y12" s="237"/>
      <c r="Z12" s="237"/>
      <c r="AA12" s="237"/>
      <c r="AB12" s="237"/>
      <c r="AC12" s="237"/>
    </row>
    <row r="13" s="135" customFormat="1" customHeight="1" spans="2:29">
      <c r="B13" s="151">
        <v>8</v>
      </c>
      <c r="C13" s="152">
        <v>8</v>
      </c>
      <c r="D13" s="153">
        <f>'表2-边际贡献'!E11</f>
        <v>0</v>
      </c>
      <c r="E13" s="153">
        <f>'表2-边际贡献'!F11</f>
        <v>0</v>
      </c>
      <c r="F13" s="153">
        <f>'表2-边际贡献'!G11</f>
        <v>0</v>
      </c>
      <c r="G13" s="153">
        <f>'表2-边际贡献'!H11</f>
        <v>0</v>
      </c>
      <c r="H13" s="153">
        <f>'表2-边际贡献'!I11</f>
        <v>0</v>
      </c>
      <c r="I13" s="153">
        <f>'表2-边际贡献'!J11</f>
        <v>0</v>
      </c>
      <c r="J13" s="153">
        <f>'表2-边际贡献'!K11</f>
        <v>0</v>
      </c>
      <c r="K13" s="153">
        <f>'表2-边际贡献'!L11</f>
        <v>0</v>
      </c>
      <c r="L13" s="153">
        <f>'表2-边际贡献'!M11</f>
        <v>0</v>
      </c>
      <c r="M13" s="153">
        <f>'表2-边际贡献'!N11</f>
        <v>0</v>
      </c>
      <c r="N13" s="153">
        <f>'表2-边际贡献'!O11</f>
        <v>0</v>
      </c>
      <c r="O13" s="153">
        <f>'表2-边际贡献'!P11</f>
        <v>0</v>
      </c>
      <c r="P13" s="153">
        <f t="shared" si="1"/>
        <v>0</v>
      </c>
      <c r="Q13" s="153">
        <f>IFERROR(HLOOKUP("累计",'基础数据3-2021年预算'!$C$3:$O$143,33,0)/10000,0)</f>
        <v>0</v>
      </c>
      <c r="R13" s="198" t="str">
        <f>IFERROR(1+(HLOOKUP($R$4,$4:$41,ROW()-2,0)-IFERROR(HLOOKUP($R$4,'基础数据3-2021年预算'!$C$3:$O$143,33,0)/10000,0))/ABS(IFERROR(HLOOKUP($R$4,'基础数据3-2021年预算'!$C$3:$O$143,33,0)/10000,0)),"")</f>
        <v/>
      </c>
      <c r="S13" s="222" t="str">
        <f t="shared" si="2"/>
        <v/>
      </c>
      <c r="T13" s="223" t="s">
        <v>176</v>
      </c>
      <c r="Y13" s="237"/>
      <c r="Z13" s="237"/>
      <c r="AA13" s="237"/>
      <c r="AB13" s="237"/>
      <c r="AC13" s="237"/>
    </row>
    <row r="14" s="135" customFormat="1" customHeight="1" spans="2:29">
      <c r="B14" s="151">
        <v>9</v>
      </c>
      <c r="C14" s="152">
        <v>9</v>
      </c>
      <c r="D14" s="153">
        <f>'表2-边际贡献'!E12</f>
        <v>0</v>
      </c>
      <c r="E14" s="153">
        <f>'表2-边际贡献'!F12</f>
        <v>0</v>
      </c>
      <c r="F14" s="153">
        <f>'表2-边际贡献'!G12</f>
        <v>0</v>
      </c>
      <c r="G14" s="153">
        <f>'表2-边际贡献'!H12</f>
        <v>0</v>
      </c>
      <c r="H14" s="153">
        <f>'表2-边际贡献'!I12</f>
        <v>0</v>
      </c>
      <c r="I14" s="153">
        <f>'表2-边际贡献'!J12</f>
        <v>0</v>
      </c>
      <c r="J14" s="153">
        <f>'表2-边际贡献'!K12</f>
        <v>0</v>
      </c>
      <c r="K14" s="153">
        <f>'表2-边际贡献'!L12</f>
        <v>0</v>
      </c>
      <c r="L14" s="153">
        <f>'表2-边际贡献'!M12</f>
        <v>0</v>
      </c>
      <c r="M14" s="153">
        <f>'表2-边际贡献'!N12</f>
        <v>0</v>
      </c>
      <c r="N14" s="153">
        <f>'表2-边际贡献'!O12</f>
        <v>0</v>
      </c>
      <c r="O14" s="153">
        <f>'表2-边际贡献'!P12</f>
        <v>0</v>
      </c>
      <c r="P14" s="153">
        <f t="shared" si="1"/>
        <v>0</v>
      </c>
      <c r="Q14" s="153">
        <f>IFERROR(HLOOKUP("累计",'基础数据3-2021年预算'!$C$3:$O$143,43,0)/10000,0)</f>
        <v>0</v>
      </c>
      <c r="R14" s="198" t="str">
        <f>IFERROR(1+(HLOOKUP($R$4,$4:$41,ROW()-2,0)-IFERROR(HLOOKUP($R$4,'基础数据3-2021年预算'!$C$3:$O$143,43,0)/10000,0))/ABS(IFERROR(HLOOKUP($R$4,'基础数据3-2021年预算'!$C$3:$O$143,43,0)/10000,0)),"")</f>
        <v/>
      </c>
      <c r="S14" s="222" t="str">
        <f t="shared" si="2"/>
        <v/>
      </c>
      <c r="T14" s="223" t="s">
        <v>176</v>
      </c>
      <c r="Y14" s="237"/>
      <c r="Z14" s="237"/>
      <c r="AA14" s="237"/>
      <c r="AB14" s="237"/>
      <c r="AC14" s="237"/>
    </row>
    <row r="15" s="135" customFormat="1" customHeight="1" spans="2:29">
      <c r="B15" s="151">
        <v>10</v>
      </c>
      <c r="C15" s="152">
        <v>10</v>
      </c>
      <c r="D15" s="153">
        <f>'表2-边际贡献'!E13</f>
        <v>0</v>
      </c>
      <c r="E15" s="153">
        <f>'表2-边际贡献'!F13</f>
        <v>0</v>
      </c>
      <c r="F15" s="153">
        <f>'表2-边际贡献'!G13</f>
        <v>0</v>
      </c>
      <c r="G15" s="153">
        <f>'表2-边际贡献'!H13</f>
        <v>0</v>
      </c>
      <c r="H15" s="153">
        <f>'表2-边际贡献'!I13</f>
        <v>0</v>
      </c>
      <c r="I15" s="153">
        <f>'表2-边际贡献'!J13</f>
        <v>0</v>
      </c>
      <c r="J15" s="153">
        <f>'表2-边际贡献'!K13</f>
        <v>0</v>
      </c>
      <c r="K15" s="153">
        <f>'表2-边际贡献'!L13</f>
        <v>0</v>
      </c>
      <c r="L15" s="153">
        <f>'表2-边际贡献'!M13</f>
        <v>0</v>
      </c>
      <c r="M15" s="153">
        <f>'表2-边际贡献'!N13</f>
        <v>0</v>
      </c>
      <c r="N15" s="153">
        <f>'表2-边际贡献'!O13</f>
        <v>0</v>
      </c>
      <c r="O15" s="153">
        <f>'表2-边际贡献'!P13</f>
        <v>0</v>
      </c>
      <c r="P15" s="153">
        <f t="shared" si="1"/>
        <v>0</v>
      </c>
      <c r="Q15" s="153">
        <f>IFERROR(HLOOKUP("累计",'基础数据3-2021年预算'!$C$3:$O$143,49,0)/10000,0)</f>
        <v>0</v>
      </c>
      <c r="R15" s="198" t="str">
        <f>IFERROR(1+(HLOOKUP($R$4,$4:$41,ROW()-2,0)-IFERROR(HLOOKUP($R$4,'基础数据3-2021年预算'!$C$3:$O$143,49,0)/10000,0))/ABS(IFERROR(HLOOKUP($R$4,'基础数据3-2021年预算'!$C$3:$O$143,49,0)/10000,0)),"")</f>
        <v/>
      </c>
      <c r="S15" s="222" t="str">
        <f t="shared" si="2"/>
        <v/>
      </c>
      <c r="T15" s="223" t="s">
        <v>176</v>
      </c>
      <c r="Y15" s="237"/>
      <c r="Z15" s="237"/>
      <c r="AA15" s="237"/>
      <c r="AB15" s="237"/>
      <c r="AC15" s="237"/>
    </row>
    <row r="16" s="135" customFormat="1" customHeight="1" spans="2:29">
      <c r="B16" s="154">
        <v>11</v>
      </c>
      <c r="C16" s="155">
        <v>11</v>
      </c>
      <c r="D16" s="156">
        <f>'表2-边际贡献'!E14</f>
        <v>0</v>
      </c>
      <c r="E16" s="156">
        <f>'表2-边际贡献'!F14</f>
        <v>0</v>
      </c>
      <c r="F16" s="156">
        <f>'表2-边际贡献'!G14</f>
        <v>0</v>
      </c>
      <c r="G16" s="156">
        <f>'表2-边际贡献'!H14</f>
        <v>0</v>
      </c>
      <c r="H16" s="156">
        <f>'表2-边际贡献'!I14</f>
        <v>0</v>
      </c>
      <c r="I16" s="156">
        <f>'表2-边际贡献'!J14</f>
        <v>0</v>
      </c>
      <c r="J16" s="156">
        <f>'表2-边际贡献'!K14</f>
        <v>0</v>
      </c>
      <c r="K16" s="156">
        <f>'表2-边际贡献'!L14</f>
        <v>0</v>
      </c>
      <c r="L16" s="156">
        <f>'表2-边际贡献'!M14</f>
        <v>0</v>
      </c>
      <c r="M16" s="156">
        <f>'表2-边际贡献'!N14</f>
        <v>0</v>
      </c>
      <c r="N16" s="156">
        <f>'表2-边际贡献'!O14</f>
        <v>0</v>
      </c>
      <c r="O16" s="156">
        <f>'表2-边际贡献'!P14</f>
        <v>0</v>
      </c>
      <c r="P16" s="156">
        <f t="shared" ref="P16:P22" si="3">SUM(D16:O16)</f>
        <v>0</v>
      </c>
      <c r="Q16" s="156">
        <f>IFERROR(HLOOKUP("累计",'基础数据3-2021年预算'!$C$3:$O$143,50,0)/10000,0)+IFERROR(HLOOKUP("累计",'基础数据3-2021年预算'!$C$3:$O$143,51,0)/10000,0)+IFERROR(HLOOKUP("累计",'基础数据3-2021年预算'!$C$3:$O$143,52,0)/10000,0)+IFERROR(HLOOKUP("累计",'基础数据3-2021年预算'!$C$3:$O$143,53,0)/10000,0)</f>
        <v>0</v>
      </c>
      <c r="R16" s="224" t="str">
        <f>IFERROR(1+(HLOOKUP($R$4,$4:$41,ROW()-2,0)-(IFERROR(HLOOKUP($R$4,'基础数据3-2021年预算'!$C$3:$O$143,50,0)/10000,0)+IFERROR(HLOOKUP($R$4,'基础数据3-2021年预算'!$C$3:$O$143,51,0)/10000,0)+IFERROR(HLOOKUP($R$4,'基础数据3-2021年预算'!$C$3:$O$143,52,0)/10000,0)+IFERROR(HLOOKUP($R$4,'基础数据3-2021年预算'!$C$3:$O$143,53,0)/10000,0)))/ABS((IFERROR(HLOOKUP($R$4,'基础数据3-2021年预算'!$C$3:$O$143,50,0)/10000,0)+IFERROR(HLOOKUP($R$4,'基础数据3-2021年预算'!$C$3:$O$143,51,0)/10000,0)+IFERROR(HLOOKUP($R$4,'基础数据3-2021年预算'!$C$3:$O$143,52,0)/10000,0)+IFERROR(HLOOKUP($R$4,'基础数据3-2021年预算'!$C$3:$O$143,53,0)/10000,0))),"")</f>
        <v/>
      </c>
      <c r="S16" s="225" t="str">
        <f t="shared" si="2"/>
        <v/>
      </c>
      <c r="T16" s="226" t="s">
        <v>176</v>
      </c>
      <c r="Y16" s="237"/>
      <c r="Z16" s="237"/>
      <c r="AA16" s="237"/>
      <c r="AB16" s="237"/>
      <c r="AC16" s="237"/>
    </row>
    <row r="17" s="135" customFormat="1" customHeight="1" spans="2:29">
      <c r="B17" s="148" t="s">
        <v>211</v>
      </c>
      <c r="C17" s="149"/>
      <c r="D17" s="150">
        <f>SUM(D18:D22)</f>
        <v>0</v>
      </c>
      <c r="E17" s="150">
        <f>SUM(E18:E22)</f>
        <v>0</v>
      </c>
      <c r="F17" s="150">
        <f t="shared" ref="F17:O17" si="4">SUM(F18:F22)</f>
        <v>0</v>
      </c>
      <c r="G17" s="150">
        <f t="shared" si="4"/>
        <v>0</v>
      </c>
      <c r="H17" s="150">
        <f t="shared" si="4"/>
        <v>0</v>
      </c>
      <c r="I17" s="150">
        <f t="shared" si="4"/>
        <v>0</v>
      </c>
      <c r="J17" s="150">
        <f t="shared" si="4"/>
        <v>0</v>
      </c>
      <c r="K17" s="150">
        <f t="shared" si="4"/>
        <v>0</v>
      </c>
      <c r="L17" s="150">
        <f t="shared" si="4"/>
        <v>0</v>
      </c>
      <c r="M17" s="150">
        <f t="shared" si="4"/>
        <v>0</v>
      </c>
      <c r="N17" s="150">
        <f t="shared" si="4"/>
        <v>0</v>
      </c>
      <c r="O17" s="150">
        <f t="shared" si="4"/>
        <v>0</v>
      </c>
      <c r="P17" s="150">
        <f t="shared" si="3"/>
        <v>0</v>
      </c>
      <c r="Q17" s="150">
        <f>IFERROR(HLOOKUP("累计",'基础数据3-2021年预算'!$C$3:$O$143,54,0)/10000,0)</f>
        <v>0</v>
      </c>
      <c r="R17" s="218" t="str">
        <f>IFERROR(1+(HLOOKUP($R$4,$4:$41,ROW()-2,0)-IFERROR(HLOOKUP($R$4,'基础数据3-2021年预算'!$C$3:$O$143,54,0)/10000,0))/ABS(IFERROR(HLOOKUP($R$4,'基础数据3-2021年预算'!$C$3:$O$143,54,0)/10000,0)),"")</f>
        <v/>
      </c>
      <c r="S17" s="219" t="str">
        <f t="shared" ref="S17:S41" si="5">IFERROR(1+(P17-Q17)*SIGN(Q17)/Q17,"")</f>
        <v/>
      </c>
      <c r="T17" s="220" t="s">
        <v>176</v>
      </c>
      <c r="Y17" s="237"/>
      <c r="Z17" s="237"/>
      <c r="AA17" s="237"/>
      <c r="AB17" s="237"/>
      <c r="AC17" s="237"/>
    </row>
    <row r="18" customHeight="1" spans="2:36">
      <c r="B18" s="151">
        <v>1</v>
      </c>
      <c r="C18" s="152">
        <v>1</v>
      </c>
      <c r="D18" s="157">
        <f>'表2-边际贡献'!E16</f>
        <v>0</v>
      </c>
      <c r="E18" s="157">
        <f>'表2-边际贡献'!F16</f>
        <v>0</v>
      </c>
      <c r="F18" s="157">
        <f>'表2-边际贡献'!G16</f>
        <v>0</v>
      </c>
      <c r="G18" s="157">
        <f>'表2-边际贡献'!H16</f>
        <v>0</v>
      </c>
      <c r="H18" s="157">
        <f>'表2-边际贡献'!I16</f>
        <v>0</v>
      </c>
      <c r="I18" s="157">
        <f>'表2-边际贡献'!J16</f>
        <v>0</v>
      </c>
      <c r="J18" s="157">
        <f>'表2-边际贡献'!K16</f>
        <v>0</v>
      </c>
      <c r="K18" s="157">
        <f>'表2-边际贡献'!L16</f>
        <v>0</v>
      </c>
      <c r="L18" s="157">
        <f>'表2-边际贡献'!M16</f>
        <v>0</v>
      </c>
      <c r="M18" s="157">
        <f>'表2-边际贡献'!N16</f>
        <v>0</v>
      </c>
      <c r="N18" s="157">
        <f>'表2-边际贡献'!O16</f>
        <v>0</v>
      </c>
      <c r="O18" s="157">
        <f>'表2-边际贡献'!P16</f>
        <v>0</v>
      </c>
      <c r="P18" s="153">
        <f t="shared" si="3"/>
        <v>0</v>
      </c>
      <c r="Q18" s="157">
        <f>IFERROR(HLOOKUP("累计",'基础数据3-2021年预算'!$C$3:$O$143,66,0)/10000,0)</f>
        <v>0</v>
      </c>
      <c r="R18" s="198" t="str">
        <f>IFERROR(1+(HLOOKUP($R$4,$4:$41,ROW()-2,0)-IFERROR(HLOOKUP($R$4,'基础数据3-2021年预算'!$C$3:$O$143,66,0)/10000,0))/ABS(IFERROR(HLOOKUP($R$4,'基础数据3-2021年预算'!$C$3:$O$143,66,0)/10000,0)),"")</f>
        <v/>
      </c>
      <c r="S18" s="222" t="str">
        <f t="shared" si="5"/>
        <v/>
      </c>
      <c r="T18" s="223" t="s">
        <v>176</v>
      </c>
      <c r="Y18" s="237"/>
      <c r="Z18" s="237"/>
      <c r="AA18" s="237"/>
      <c r="AB18" s="237"/>
      <c r="AC18" s="237"/>
      <c r="AJ18" s="135"/>
    </row>
    <row r="19" customHeight="1" spans="2:36">
      <c r="B19" s="151">
        <v>2</v>
      </c>
      <c r="C19" s="152">
        <v>2</v>
      </c>
      <c r="D19" s="157">
        <f>'表2-边际贡献'!E17</f>
        <v>0</v>
      </c>
      <c r="E19" s="157">
        <f>'表2-边际贡献'!F17</f>
        <v>0</v>
      </c>
      <c r="F19" s="157">
        <f>'表2-边际贡献'!G17</f>
        <v>0</v>
      </c>
      <c r="G19" s="157">
        <f>'表2-边际贡献'!H17</f>
        <v>0</v>
      </c>
      <c r="H19" s="157">
        <f>'表2-边际贡献'!I17</f>
        <v>0</v>
      </c>
      <c r="I19" s="157">
        <f>'表2-边际贡献'!J17</f>
        <v>0</v>
      </c>
      <c r="J19" s="157">
        <f>'表2-边际贡献'!K17</f>
        <v>0</v>
      </c>
      <c r="K19" s="157">
        <f>'表2-边际贡献'!L17</f>
        <v>0</v>
      </c>
      <c r="L19" s="157">
        <f>'表2-边际贡献'!M17</f>
        <v>0</v>
      </c>
      <c r="M19" s="157">
        <f>'表2-边际贡献'!N17</f>
        <v>0</v>
      </c>
      <c r="N19" s="157">
        <f>'表2-边际贡献'!O17</f>
        <v>0</v>
      </c>
      <c r="O19" s="157">
        <f>'表2-边际贡献'!P17</f>
        <v>0</v>
      </c>
      <c r="P19" s="153">
        <f t="shared" si="3"/>
        <v>0</v>
      </c>
      <c r="Q19" s="157">
        <f>IFERROR(HLOOKUP("累计",'基础数据3-2021年预算'!$C$3:$O$143,69,0)/10000,0)</f>
        <v>0</v>
      </c>
      <c r="R19" s="198" t="str">
        <f>IFERROR(1+(HLOOKUP($R$4,$4:$41,ROW()-2,0)-IFERROR(HLOOKUP($R$4,'基础数据3-2021年预算'!$C$3:$O$143,69,0)/10000,0))/ABS(IFERROR(HLOOKUP($R$4,'基础数据3-2021年预算'!$C$3:$O$143,69,0)/10000,0)),"")</f>
        <v/>
      </c>
      <c r="S19" s="222" t="str">
        <f t="shared" si="5"/>
        <v/>
      </c>
      <c r="T19" s="223" t="s">
        <v>176</v>
      </c>
      <c r="Y19" s="237"/>
      <c r="Z19" s="237"/>
      <c r="AA19" s="237"/>
      <c r="AB19" s="237"/>
      <c r="AC19" s="237"/>
      <c r="AJ19" s="135"/>
    </row>
    <row r="20" customHeight="1" spans="2:36">
      <c r="B20" s="151">
        <v>3</v>
      </c>
      <c r="C20" s="152">
        <v>3</v>
      </c>
      <c r="D20" s="157">
        <f>'表2-边际贡献'!E18</f>
        <v>0</v>
      </c>
      <c r="E20" s="157">
        <f>'表2-边际贡献'!F18</f>
        <v>0</v>
      </c>
      <c r="F20" s="157">
        <f>'表2-边际贡献'!G18</f>
        <v>0</v>
      </c>
      <c r="G20" s="157">
        <f>'表2-边际贡献'!H18</f>
        <v>0</v>
      </c>
      <c r="H20" s="157">
        <f>'表2-边际贡献'!I18</f>
        <v>0</v>
      </c>
      <c r="I20" s="157">
        <f>'表2-边际贡献'!J18</f>
        <v>0</v>
      </c>
      <c r="J20" s="157">
        <f>'表2-边际贡献'!K18</f>
        <v>0</v>
      </c>
      <c r="K20" s="157">
        <f>'表2-边际贡献'!L18</f>
        <v>0</v>
      </c>
      <c r="L20" s="157">
        <f>'表2-边际贡献'!M18</f>
        <v>0</v>
      </c>
      <c r="M20" s="157">
        <f>'表2-边际贡献'!N18</f>
        <v>0</v>
      </c>
      <c r="N20" s="157">
        <f>'表2-边际贡献'!O18</f>
        <v>0</v>
      </c>
      <c r="O20" s="157">
        <f>'表2-边际贡献'!P18</f>
        <v>0</v>
      </c>
      <c r="P20" s="153">
        <f t="shared" si="3"/>
        <v>0</v>
      </c>
      <c r="Q20" s="157">
        <f>IFERROR(HLOOKUP("累计",'基础数据3-2021年预算'!$C$3:$O$143,58,0)/10000,0)</f>
        <v>0</v>
      </c>
      <c r="R20" s="198" t="str">
        <f>IFERROR(1+(HLOOKUP($R$4,$4:$41,ROW()-2,0)-IFERROR(HLOOKUP($R$4,'基础数据3-2021年预算'!$C$3:$O$143,58,0)/10000,0))/ABS(IFERROR(HLOOKUP($R$4,'基础数据3-2021年预算'!$C$3:$O$143,58,0)/10000,0)),"")</f>
        <v/>
      </c>
      <c r="S20" s="222" t="str">
        <f t="shared" si="5"/>
        <v/>
      </c>
      <c r="T20" s="223" t="s">
        <v>176</v>
      </c>
      <c r="Y20" s="237"/>
      <c r="Z20" s="237"/>
      <c r="AA20" s="237"/>
      <c r="AB20" s="237"/>
      <c r="AC20" s="237"/>
      <c r="AJ20" s="135"/>
    </row>
    <row r="21" customHeight="1" spans="2:36">
      <c r="B21" s="151">
        <v>4</v>
      </c>
      <c r="C21" s="152">
        <v>4</v>
      </c>
      <c r="D21" s="157">
        <f>'表2-边际贡献'!E19</f>
        <v>0</v>
      </c>
      <c r="E21" s="157">
        <f>'表2-边际贡献'!F19</f>
        <v>0</v>
      </c>
      <c r="F21" s="157">
        <f>'表2-边际贡献'!G19</f>
        <v>0</v>
      </c>
      <c r="G21" s="157">
        <f>'表2-边际贡献'!H19</f>
        <v>0</v>
      </c>
      <c r="H21" s="157">
        <f>'表2-边际贡献'!I19</f>
        <v>0</v>
      </c>
      <c r="I21" s="157">
        <f>'表2-边际贡献'!J19</f>
        <v>0</v>
      </c>
      <c r="J21" s="157">
        <f>'表2-边际贡献'!K19</f>
        <v>0</v>
      </c>
      <c r="K21" s="157">
        <f>'表2-边际贡献'!L19</f>
        <v>0</v>
      </c>
      <c r="L21" s="157">
        <f>'表2-边际贡献'!M19</f>
        <v>0</v>
      </c>
      <c r="M21" s="157">
        <f>'表2-边际贡献'!N19</f>
        <v>0</v>
      </c>
      <c r="N21" s="157">
        <f>'表2-边际贡献'!O19</f>
        <v>0</v>
      </c>
      <c r="O21" s="157">
        <f>'表2-边际贡献'!P19</f>
        <v>0</v>
      </c>
      <c r="P21" s="153">
        <f t="shared" si="3"/>
        <v>0</v>
      </c>
      <c r="Q21" s="157">
        <f>IFERROR(HLOOKUP("累计",'基础数据3-2021年预算'!$C$3:$O$143,70,0)/10000,0)</f>
        <v>0</v>
      </c>
      <c r="R21" s="198" t="str">
        <f>IFERROR(1+(HLOOKUP($R$4,$4:$41,ROW()-2,0)-IFERROR(HLOOKUP($R$4,'基础数据3-2021年预算'!$C$3:$O$143,70,0)/10000,0))/ABS(IFERROR(HLOOKUP($R$4,'基础数据3-2021年预算'!$C$3:$O$143,70,0)/10000,0)),"")</f>
        <v/>
      </c>
      <c r="S21" s="222" t="str">
        <f t="shared" si="5"/>
        <v/>
      </c>
      <c r="T21" s="223" t="s">
        <v>176</v>
      </c>
      <c r="Y21" s="237"/>
      <c r="Z21" s="237"/>
      <c r="AA21" s="237"/>
      <c r="AB21" s="237"/>
      <c r="AC21" s="237"/>
      <c r="AJ21" s="135"/>
    </row>
    <row r="22" customHeight="1" spans="2:36">
      <c r="B22" s="151">
        <v>5</v>
      </c>
      <c r="C22" s="152">
        <v>5</v>
      </c>
      <c r="D22" s="157">
        <f>'表2-边际贡献'!E20</f>
        <v>0</v>
      </c>
      <c r="E22" s="157">
        <f>'表2-边际贡献'!F20</f>
        <v>0</v>
      </c>
      <c r="F22" s="157">
        <f>'表2-边际贡献'!G20</f>
        <v>0</v>
      </c>
      <c r="G22" s="157">
        <f>'表2-边际贡献'!H20</f>
        <v>0</v>
      </c>
      <c r="H22" s="157">
        <f>'表2-边际贡献'!I20</f>
        <v>0</v>
      </c>
      <c r="I22" s="157">
        <f>'表2-边际贡献'!J20</f>
        <v>0</v>
      </c>
      <c r="J22" s="157">
        <f>'表2-边际贡献'!K20</f>
        <v>0</v>
      </c>
      <c r="K22" s="157">
        <f>'表2-边际贡献'!L20</f>
        <v>0</v>
      </c>
      <c r="L22" s="157">
        <f>'表2-边际贡献'!M20</f>
        <v>0</v>
      </c>
      <c r="M22" s="157">
        <f>'表2-边际贡献'!N20</f>
        <v>0</v>
      </c>
      <c r="N22" s="157">
        <f>'表2-边际贡献'!O20</f>
        <v>0</v>
      </c>
      <c r="O22" s="157">
        <f>'表2-边际贡献'!P20</f>
        <v>0</v>
      </c>
      <c r="P22" s="153">
        <f t="shared" si="3"/>
        <v>0</v>
      </c>
      <c r="Q22" s="157">
        <f>IFERROR(HLOOKUP("累计",'基础数据3-2021年预算'!$C$3:$O$143,55,0)/10000,0)+IFERROR(HLOOKUP("累计",'基础数据3-2021年预算'!$C$3:$O$143,56,0)/10000,0)+IFERROR(HLOOKUP("累计",'基础数据3-2021年预算'!$C$3:$O$143,57,0)/10000,0)+IFERROR(HLOOKUP("累计",'基础数据3-2021年预算'!$C$3:$O$143,67,0)/10000,0)+IFERROR(HLOOKUP("累计",'基础数据3-2021年预算'!$C$3:$O$143,68,0)/10000,0)</f>
        <v>0</v>
      </c>
      <c r="R22" s="198" t="str">
        <f>IFERROR(1+(HLOOKUP($R$4,$4:$41,ROW()-2,0)-(IFERROR(HLOOKUP($R$4,'基础数据3-2021年预算'!$C$3:$O$143,55,0)/10000,0)+IFERROR(HLOOKUP($R$4,'基础数据3-2021年预算'!$C$3:$O$143,56,0)/10000,0)+IFERROR(HLOOKUP($R$4,'基础数据3-2021年预算'!$C$3:$O$143,57,0)/10000,0)+IFERROR(HLOOKUP($R$4,'基础数据3-2021年预算'!$C$3:$O$143,67,0)/10000,0)+IFERROR(HLOOKUP($R$4,'基础数据3-2021年预算'!$C$3:$O$143,68,0)/10000,0)))/ABS((IFERROR(HLOOKUP($R$4,'基础数据3-2021年预算'!$C$3:$O$143,55,0)/10000,0)+IFERROR(HLOOKUP($R$4,'基础数据3-2021年预算'!$C$3:$O$143,56,0)/10000,0)+IFERROR(HLOOKUP($R$4,'基础数据3-2021年预算'!$C$3:$O$143,57,0)/10000,0)+IFERROR(HLOOKUP($R$4,'基础数据3-2021年预算'!$C$3:$O$143,67,0)/10000,0)+IFERROR(HLOOKUP($R$4,'基础数据3-2021年预算'!$C$3:$O$143,68,0)/10000,0))),"")</f>
        <v/>
      </c>
      <c r="S22" s="222" t="str">
        <f t="shared" si="5"/>
        <v/>
      </c>
      <c r="T22" s="223" t="s">
        <v>176</v>
      </c>
      <c r="Y22" s="237"/>
      <c r="Z22" s="237"/>
      <c r="AA22" s="237"/>
      <c r="AB22" s="237"/>
      <c r="AC22" s="237"/>
      <c r="AJ22" s="135"/>
    </row>
    <row r="23" s="136" customFormat="1" customHeight="1" spans="2:36">
      <c r="B23" s="158" t="s">
        <v>212</v>
      </c>
      <c r="C23" s="159"/>
      <c r="D23" s="160" t="str">
        <f t="shared" ref="D23:Q23" si="6">IFERROR(D17/D5,"")</f>
        <v/>
      </c>
      <c r="E23" s="160" t="str">
        <f t="shared" si="6"/>
        <v/>
      </c>
      <c r="F23" s="160" t="str">
        <f t="shared" si="6"/>
        <v/>
      </c>
      <c r="G23" s="160" t="str">
        <f t="shared" si="6"/>
        <v/>
      </c>
      <c r="H23" s="160" t="str">
        <f t="shared" si="6"/>
        <v/>
      </c>
      <c r="I23" s="160" t="str">
        <f t="shared" si="6"/>
        <v/>
      </c>
      <c r="J23" s="160" t="str">
        <f t="shared" si="6"/>
        <v/>
      </c>
      <c r="K23" s="160" t="str">
        <f t="shared" si="6"/>
        <v/>
      </c>
      <c r="L23" s="160" t="str">
        <f t="shared" si="6"/>
        <v/>
      </c>
      <c r="M23" s="160" t="str">
        <f t="shared" si="6"/>
        <v/>
      </c>
      <c r="N23" s="160" t="str">
        <f t="shared" si="6"/>
        <v/>
      </c>
      <c r="O23" s="160" t="str">
        <f t="shared" si="6"/>
        <v/>
      </c>
      <c r="P23" s="160" t="str">
        <f t="shared" si="6"/>
        <v/>
      </c>
      <c r="Q23" s="160" t="str">
        <f t="shared" si="6"/>
        <v/>
      </c>
      <c r="R23" s="198" t="str">
        <f>IFERROR(1+(HLOOKUP($R$4,$4:$41,ROW()-2,0)-Q23)/ABS(Q23),"")</f>
        <v/>
      </c>
      <c r="S23" s="222" t="str">
        <f t="shared" si="5"/>
        <v/>
      </c>
      <c r="T23" s="223" t="s">
        <v>176</v>
      </c>
      <c r="Y23" s="237"/>
      <c r="Z23" s="237"/>
      <c r="AA23" s="237"/>
      <c r="AB23" s="237"/>
      <c r="AC23" s="237"/>
      <c r="AJ23" s="135"/>
    </row>
    <row r="24" s="136" customFormat="1" customHeight="1" spans="2:36">
      <c r="B24" s="161" t="s">
        <v>213</v>
      </c>
      <c r="C24" s="162"/>
      <c r="D24" s="163" t="str">
        <f>IFERROR((D17-D20)/(D5-D20),"")</f>
        <v/>
      </c>
      <c r="E24" s="163" t="str">
        <f t="shared" ref="E24:Q24" si="7">IFERROR((E17-E20)/(E5-E20),"")</f>
        <v/>
      </c>
      <c r="F24" s="163" t="str">
        <f t="shared" si="7"/>
        <v/>
      </c>
      <c r="G24" s="163" t="str">
        <f t="shared" si="7"/>
        <v/>
      </c>
      <c r="H24" s="163" t="str">
        <f t="shared" si="7"/>
        <v/>
      </c>
      <c r="I24" s="163" t="str">
        <f t="shared" si="7"/>
        <v/>
      </c>
      <c r="J24" s="163" t="str">
        <f t="shared" si="7"/>
        <v/>
      </c>
      <c r="K24" s="163" t="str">
        <f t="shared" si="7"/>
        <v/>
      </c>
      <c r="L24" s="163" t="str">
        <f t="shared" si="7"/>
        <v/>
      </c>
      <c r="M24" s="163" t="str">
        <f t="shared" si="7"/>
        <v/>
      </c>
      <c r="N24" s="163" t="str">
        <f t="shared" si="7"/>
        <v/>
      </c>
      <c r="O24" s="163" t="str">
        <f t="shared" si="7"/>
        <v/>
      </c>
      <c r="P24" s="163" t="str">
        <f t="shared" si="7"/>
        <v/>
      </c>
      <c r="Q24" s="163" t="str">
        <f t="shared" si="7"/>
        <v/>
      </c>
      <c r="R24" s="224"/>
      <c r="S24" s="225"/>
      <c r="T24" s="223" t="s">
        <v>176</v>
      </c>
      <c r="Y24" s="237"/>
      <c r="Z24" s="237"/>
      <c r="AA24" s="237"/>
      <c r="AB24" s="237"/>
      <c r="AC24" s="237"/>
      <c r="AJ24" s="135"/>
    </row>
    <row r="25" s="136" customFormat="1" customHeight="1" spans="2:36">
      <c r="B25" s="164" t="s">
        <v>214</v>
      </c>
      <c r="C25" s="165"/>
      <c r="D25" s="166">
        <f>D5-D17</f>
        <v>0</v>
      </c>
      <c r="E25" s="166">
        <f t="shared" ref="E25:O25" si="8">E5-E17</f>
        <v>0</v>
      </c>
      <c r="F25" s="166">
        <f t="shared" si="8"/>
        <v>0</v>
      </c>
      <c r="G25" s="166">
        <f t="shared" si="8"/>
        <v>0</v>
      </c>
      <c r="H25" s="166">
        <f t="shared" si="8"/>
        <v>0</v>
      </c>
      <c r="I25" s="166">
        <f t="shared" si="8"/>
        <v>0</v>
      </c>
      <c r="J25" s="166">
        <f t="shared" si="8"/>
        <v>0</v>
      </c>
      <c r="K25" s="166">
        <f t="shared" si="8"/>
        <v>0</v>
      </c>
      <c r="L25" s="166">
        <f t="shared" si="8"/>
        <v>0</v>
      </c>
      <c r="M25" s="166">
        <f t="shared" si="8"/>
        <v>0</v>
      </c>
      <c r="N25" s="166">
        <f t="shared" si="8"/>
        <v>0</v>
      </c>
      <c r="O25" s="166">
        <f t="shared" si="8"/>
        <v>0</v>
      </c>
      <c r="P25" s="150">
        <f>SUM(D25:O25)</f>
        <v>0</v>
      </c>
      <c r="Q25" s="150">
        <f>Q5-Q17</f>
        <v>0</v>
      </c>
      <c r="R25" s="218" t="str">
        <f>IFERROR(1+(HLOOKUP($R$4,$4:$41,ROW()-2,0)-(IFERROR(HLOOKUP($R$4,'基础数据3-2021年预算'!$C$3:$O$143,2,0)/10000,0)-IFERROR(HLOOKUP($R$4,'基础数据3-2021年预算'!$C$3:$O$143,54,0)/10000,0)))/ABS((IFERROR(HLOOKUP($R$4,'基础数据3-2021年预算'!$C$3:$O$143,2,0)/10000,0)-IFERROR(HLOOKUP($R$4,'基础数据3-2021年预算'!$C$3:$O$143,54,0)/10000,0))),"")</f>
        <v/>
      </c>
      <c r="S25" s="219" t="str">
        <f t="shared" si="5"/>
        <v/>
      </c>
      <c r="T25" s="223" t="s">
        <v>176</v>
      </c>
      <c r="Y25" s="237"/>
      <c r="Z25" s="237"/>
      <c r="AA25" s="237"/>
      <c r="AB25" s="237"/>
      <c r="AC25" s="237"/>
      <c r="AJ25" s="135"/>
    </row>
    <row r="26" s="135" customFormat="1" customHeight="1" spans="2:29">
      <c r="B26" s="167" t="s">
        <v>86</v>
      </c>
      <c r="C26" s="168"/>
      <c r="D26" s="169">
        <f>'表2-边际贡献'!E22</f>
        <v>0</v>
      </c>
      <c r="E26" s="169">
        <f>'表2-边际贡献'!F22</f>
        <v>0</v>
      </c>
      <c r="F26" s="169">
        <f>'表2-边际贡献'!G22</f>
        <v>0</v>
      </c>
      <c r="G26" s="169">
        <f>'表2-边际贡献'!H22</f>
        <v>0</v>
      </c>
      <c r="H26" s="169">
        <f>'表2-边际贡献'!I22</f>
        <v>0</v>
      </c>
      <c r="I26" s="169">
        <f>'表2-边际贡献'!J22</f>
        <v>0</v>
      </c>
      <c r="J26" s="169">
        <f>'表2-边际贡献'!K22</f>
        <v>0</v>
      </c>
      <c r="K26" s="169">
        <f>'表2-边际贡献'!L22</f>
        <v>0</v>
      </c>
      <c r="L26" s="169">
        <f>'表2-边际贡献'!M22</f>
        <v>0</v>
      </c>
      <c r="M26" s="169">
        <f>'表2-边际贡献'!N22</f>
        <v>0</v>
      </c>
      <c r="N26" s="169">
        <f>'表2-边际贡献'!O22</f>
        <v>0</v>
      </c>
      <c r="O26" s="169">
        <f>'表2-边际贡献'!P22</f>
        <v>0</v>
      </c>
      <c r="P26" s="183">
        <f t="shared" ref="P26:P31" si="9">SUM(D26:O26)</f>
        <v>0</v>
      </c>
      <c r="Q26" s="169">
        <f>IFERROR(HLOOKUP("累计",'基础数据3-2021年预算'!$C$3:$O$143,71,0)/10000,0)</f>
        <v>0</v>
      </c>
      <c r="R26" s="224" t="str">
        <f>IFERROR(1+(HLOOKUP($R$4,$4:$41,ROW()-2,0)-IFERROR(HLOOKUP($R$4,'基础数据3-2021年预算'!$C$3:$O$143,71,0)/10000,0))/ABS(IFERROR(HLOOKUP($R$4,'基础数据3-2021年预算'!$C$3:$O$143,71,0)/10000,0)),"")</f>
        <v/>
      </c>
      <c r="S26" s="225" t="str">
        <f t="shared" si="5"/>
        <v/>
      </c>
      <c r="T26" s="223" t="s">
        <v>176</v>
      </c>
      <c r="U26" s="221"/>
      <c r="Y26" s="237"/>
      <c r="Z26" s="237"/>
      <c r="AA26" s="237"/>
      <c r="AB26" s="237"/>
      <c r="AC26" s="237"/>
    </row>
    <row r="27" s="135" customFormat="1" customHeight="1" spans="2:29">
      <c r="B27" s="170" t="s">
        <v>215</v>
      </c>
      <c r="C27" s="171"/>
      <c r="D27" s="166">
        <f>'表4-损益明细表'!C74</f>
        <v>0</v>
      </c>
      <c r="E27" s="166">
        <f>'表4-损益明细表'!D74</f>
        <v>0</v>
      </c>
      <c r="F27" s="166">
        <f>'表4-损益明细表'!E74</f>
        <v>0</v>
      </c>
      <c r="G27" s="166">
        <f>'表4-损益明细表'!F74</f>
        <v>0</v>
      </c>
      <c r="H27" s="166">
        <f>'表4-损益明细表'!G74</f>
        <v>0</v>
      </c>
      <c r="I27" s="166">
        <f>'表4-损益明细表'!H74</f>
        <v>0</v>
      </c>
      <c r="J27" s="166">
        <f>'表4-损益明细表'!I74</f>
        <v>0</v>
      </c>
      <c r="K27" s="166">
        <f>'表4-损益明细表'!J74</f>
        <v>0</v>
      </c>
      <c r="L27" s="166">
        <f>'表4-损益明细表'!K74</f>
        <v>0</v>
      </c>
      <c r="M27" s="166">
        <f>'表4-损益明细表'!L74</f>
        <v>0</v>
      </c>
      <c r="N27" s="166">
        <f>'表4-损益明细表'!M74</f>
        <v>0</v>
      </c>
      <c r="O27" s="166">
        <f>'表4-损益明细表'!N74</f>
        <v>0</v>
      </c>
      <c r="P27" s="150">
        <f t="shared" si="9"/>
        <v>0</v>
      </c>
      <c r="Q27" s="166">
        <f>IFERROR(HLOOKUP("累计",'基础数据3-2021年预算'!$C$3:$O$143,72,0)/10000,0)</f>
        <v>0</v>
      </c>
      <c r="R27" s="218" t="str">
        <f>IFERROR(1+(HLOOKUP($R$4,$4:$41,ROW()-2,0)-IFERROR(HLOOKUP($R$4,'基础数据3-2021年预算'!$C$3:$O$143,72,0)/10000,0))/ABS(IFERROR(HLOOKUP($R$4,'基础数据3-2021年预算'!$C$3:$O$143,72,0)/10000,0)),"")</f>
        <v/>
      </c>
      <c r="S27" s="219" t="str">
        <f t="shared" si="5"/>
        <v/>
      </c>
      <c r="T27" s="223" t="s">
        <v>176</v>
      </c>
      <c r="Y27" s="237"/>
      <c r="Z27" s="237"/>
      <c r="AA27" s="237"/>
      <c r="AB27" s="237"/>
      <c r="AC27" s="237"/>
    </row>
    <row r="28" customHeight="1" spans="2:36">
      <c r="B28" s="151">
        <v>1</v>
      </c>
      <c r="C28" s="172" t="s">
        <v>88</v>
      </c>
      <c r="D28" s="157">
        <f>'表4-损益明细表'!C75</f>
        <v>0</v>
      </c>
      <c r="E28" s="157">
        <f>'表4-损益明细表'!D75</f>
        <v>0</v>
      </c>
      <c r="F28" s="157">
        <f>'表4-损益明细表'!E75</f>
        <v>0</v>
      </c>
      <c r="G28" s="157">
        <f>'表4-损益明细表'!F75</f>
        <v>0</v>
      </c>
      <c r="H28" s="157">
        <f>'表4-损益明细表'!G75</f>
        <v>0</v>
      </c>
      <c r="I28" s="157">
        <f>'表4-损益明细表'!H75</f>
        <v>0</v>
      </c>
      <c r="J28" s="157">
        <f>'表4-损益明细表'!I75</f>
        <v>0</v>
      </c>
      <c r="K28" s="157">
        <f>'表4-损益明细表'!J75</f>
        <v>0</v>
      </c>
      <c r="L28" s="157">
        <f>'表4-损益明细表'!K75</f>
        <v>0</v>
      </c>
      <c r="M28" s="157">
        <f>'表4-损益明细表'!L75</f>
        <v>0</v>
      </c>
      <c r="N28" s="157">
        <f>'表4-损益明细表'!M75</f>
        <v>0</v>
      </c>
      <c r="O28" s="157">
        <f>'表4-损益明细表'!N75</f>
        <v>0</v>
      </c>
      <c r="P28" s="153">
        <f t="shared" si="9"/>
        <v>0</v>
      </c>
      <c r="Q28" s="157">
        <f>IFERROR(HLOOKUP("累计",'基础数据3-2021年预算'!$C$3:$O$143,73,0)/10000,0)</f>
        <v>0</v>
      </c>
      <c r="R28" s="198" t="str">
        <f>IFERROR(1+(HLOOKUP($R$4,$4:$41,ROW()-2,0)-IFERROR(HLOOKUP($R$4,'基础数据3-2021年预算'!$C$3:$O$143,73,0)/10000,0))/ABS(IFERROR(HLOOKUP($R$4,'基础数据3-2021年预算'!$C$3:$O$143,73,0)/10000,0)),"")</f>
        <v/>
      </c>
      <c r="S28" s="222" t="str">
        <f t="shared" si="5"/>
        <v/>
      </c>
      <c r="T28" s="223" t="s">
        <v>176</v>
      </c>
      <c r="Y28" s="237"/>
      <c r="Z28" s="237"/>
      <c r="AA28" s="237"/>
      <c r="AB28" s="237"/>
      <c r="AC28" s="237"/>
      <c r="AJ28" s="135"/>
    </row>
    <row r="29" customHeight="1" spans="2:36">
      <c r="B29" s="151">
        <v>2</v>
      </c>
      <c r="C29" s="172" t="s">
        <v>94</v>
      </c>
      <c r="D29" s="157">
        <f>'表4-损益明细表'!C80</f>
        <v>0</v>
      </c>
      <c r="E29" s="157">
        <f>'表4-损益明细表'!D80</f>
        <v>0</v>
      </c>
      <c r="F29" s="157">
        <f>'表4-损益明细表'!E80</f>
        <v>0</v>
      </c>
      <c r="G29" s="157">
        <f>'表4-损益明细表'!F80</f>
        <v>0</v>
      </c>
      <c r="H29" s="157">
        <f>'表4-损益明细表'!G80</f>
        <v>0</v>
      </c>
      <c r="I29" s="157">
        <f>'表4-损益明细表'!H80</f>
        <v>0</v>
      </c>
      <c r="J29" s="157">
        <f>'表4-损益明细表'!I80</f>
        <v>0</v>
      </c>
      <c r="K29" s="157">
        <f>'表4-损益明细表'!J80</f>
        <v>0</v>
      </c>
      <c r="L29" s="157">
        <f>'表4-损益明细表'!K80</f>
        <v>0</v>
      </c>
      <c r="M29" s="157">
        <f>'表4-损益明细表'!L80</f>
        <v>0</v>
      </c>
      <c r="N29" s="157">
        <f>'表4-损益明细表'!M80</f>
        <v>0</v>
      </c>
      <c r="O29" s="157">
        <f>'表4-损益明细表'!N80</f>
        <v>0</v>
      </c>
      <c r="P29" s="153">
        <f t="shared" si="9"/>
        <v>0</v>
      </c>
      <c r="Q29" s="157">
        <f>IFERROR(HLOOKUP("累计",'基础数据3-2021年预算'!$C$3:$O$143,78,0)/10000,0)</f>
        <v>0</v>
      </c>
      <c r="R29" s="198" t="str">
        <f>IFERROR(1+(HLOOKUP($R$4,$4:$41,ROW()-2,0)-IFERROR(HLOOKUP($R$4,'基础数据3-2021年预算'!$C$3:$O$143,78,0)/10000,0))/ABS(IFERROR(HLOOKUP($R$4,'基础数据3-2021年预算'!$C$3:$O$143,78,0)/10000,0)),"")</f>
        <v/>
      </c>
      <c r="S29" s="222" t="str">
        <f t="shared" si="5"/>
        <v/>
      </c>
      <c r="T29" s="223" t="s">
        <v>176</v>
      </c>
      <c r="Y29" s="237"/>
      <c r="Z29" s="237"/>
      <c r="AA29" s="237"/>
      <c r="AB29" s="237"/>
      <c r="AC29" s="237"/>
      <c r="AJ29" s="135"/>
    </row>
    <row r="30" customHeight="1" spans="2:36">
      <c r="B30" s="151">
        <v>3</v>
      </c>
      <c r="C30" s="172" t="s">
        <v>105</v>
      </c>
      <c r="D30" s="157">
        <f>'表4-损益明细表'!C91</f>
        <v>0</v>
      </c>
      <c r="E30" s="157">
        <f>'表4-损益明细表'!D91</f>
        <v>0</v>
      </c>
      <c r="F30" s="157">
        <f>'表4-损益明细表'!E91</f>
        <v>0</v>
      </c>
      <c r="G30" s="157">
        <f>'表4-损益明细表'!F91</f>
        <v>0</v>
      </c>
      <c r="H30" s="157">
        <f>'表4-损益明细表'!G91</f>
        <v>0</v>
      </c>
      <c r="I30" s="157">
        <f>'表4-损益明细表'!H91</f>
        <v>0</v>
      </c>
      <c r="J30" s="157">
        <f>'表4-损益明细表'!I91</f>
        <v>0</v>
      </c>
      <c r="K30" s="157">
        <f>'表4-损益明细表'!J91</f>
        <v>0</v>
      </c>
      <c r="L30" s="157">
        <f>'表4-损益明细表'!K91</f>
        <v>0</v>
      </c>
      <c r="M30" s="157">
        <f>'表4-损益明细表'!L91</f>
        <v>0</v>
      </c>
      <c r="N30" s="157">
        <f>'表4-损益明细表'!M91</f>
        <v>0</v>
      </c>
      <c r="O30" s="157">
        <f>'表4-损益明细表'!N91</f>
        <v>0</v>
      </c>
      <c r="P30" s="153">
        <f t="shared" si="9"/>
        <v>0</v>
      </c>
      <c r="Q30" s="157">
        <f>IFERROR(HLOOKUP("累计",'基础数据3-2021年预算'!$C$3:$O$143,89,0)/10000,0)</f>
        <v>0</v>
      </c>
      <c r="R30" s="198" t="str">
        <f>IFERROR(1+(HLOOKUP($R$4,$4:$41,ROW()-2,0)-IFERROR(HLOOKUP($R$4,'基础数据3-2021年预算'!$C$3:$O$143,89,0)/10000,0))/ABS(IFERROR(HLOOKUP($R$4,'基础数据3-2021年预算'!$C$3:$O$143,89,0)/10000,0)),"")</f>
        <v/>
      </c>
      <c r="S30" s="222" t="str">
        <f t="shared" si="5"/>
        <v/>
      </c>
      <c r="T30" s="223" t="s">
        <v>176</v>
      </c>
      <c r="Y30" s="237"/>
      <c r="Z30" s="237"/>
      <c r="AA30" s="237"/>
      <c r="AB30" s="237"/>
      <c r="AC30" s="237"/>
      <c r="AJ30" s="135"/>
    </row>
    <row r="31" customHeight="1" spans="2:36">
      <c r="B31" s="151">
        <v>4</v>
      </c>
      <c r="C31" s="172" t="s">
        <v>216</v>
      </c>
      <c r="D31" s="157">
        <f>'表4-损益明细表'!C113</f>
        <v>0</v>
      </c>
      <c r="E31" s="157">
        <f>'表4-损益明细表'!D113</f>
        <v>0</v>
      </c>
      <c r="F31" s="157">
        <f>'表4-损益明细表'!E113</f>
        <v>0</v>
      </c>
      <c r="G31" s="157">
        <f>'表4-损益明细表'!F113</f>
        <v>0</v>
      </c>
      <c r="H31" s="157">
        <f>'表4-损益明细表'!G113</f>
        <v>0</v>
      </c>
      <c r="I31" s="157">
        <f>'表4-损益明细表'!H113</f>
        <v>0</v>
      </c>
      <c r="J31" s="157">
        <f>'表4-损益明细表'!I113</f>
        <v>0</v>
      </c>
      <c r="K31" s="157">
        <f>'表4-损益明细表'!J113</f>
        <v>0</v>
      </c>
      <c r="L31" s="157">
        <f>'表4-损益明细表'!K113</f>
        <v>0</v>
      </c>
      <c r="M31" s="157">
        <f>'表4-损益明细表'!L113</f>
        <v>0</v>
      </c>
      <c r="N31" s="157">
        <f>'表4-损益明细表'!M113</f>
        <v>0</v>
      </c>
      <c r="O31" s="157">
        <f>'表4-损益明细表'!N113</f>
        <v>0</v>
      </c>
      <c r="P31" s="153">
        <f t="shared" si="9"/>
        <v>0</v>
      </c>
      <c r="Q31" s="157">
        <f>IFERROR(HLOOKUP("累计",'基础数据3-2021年预算'!$C$3:$O$143,111,0)/10000,0)</f>
        <v>0</v>
      </c>
      <c r="R31" s="198" t="str">
        <f>IFERROR(1+(HLOOKUP($R$4,$4:$41,ROW()-2,0)-IFERROR(HLOOKUP($R$4,'基础数据3-2021年预算'!$C$3:$O$143,111,0)/10000,0))/ABS(IFERROR(HLOOKUP($R$4,'基础数据3-2021年预算'!$C$3:$O$143,111,0)/10000,0)),"")</f>
        <v/>
      </c>
      <c r="S31" s="222" t="str">
        <f t="shared" si="5"/>
        <v/>
      </c>
      <c r="T31" s="223" t="s">
        <v>176</v>
      </c>
      <c r="Y31" s="237"/>
      <c r="Z31" s="237"/>
      <c r="AA31" s="237"/>
      <c r="AB31" s="237"/>
      <c r="AC31" s="237"/>
      <c r="AJ31" s="135"/>
    </row>
    <row r="32" s="137" customFormat="1" customHeight="1" spans="2:36">
      <c r="B32" s="173" t="s">
        <v>217</v>
      </c>
      <c r="C32" s="174"/>
      <c r="D32" s="175" t="str">
        <f t="shared" ref="D32:Q32" si="10">IFERROR(D27/D5,"")</f>
        <v/>
      </c>
      <c r="E32" s="175" t="str">
        <f t="shared" si="10"/>
        <v/>
      </c>
      <c r="F32" s="175" t="str">
        <f t="shared" si="10"/>
        <v/>
      </c>
      <c r="G32" s="175" t="str">
        <f t="shared" si="10"/>
        <v/>
      </c>
      <c r="H32" s="175" t="str">
        <f t="shared" si="10"/>
        <v/>
      </c>
      <c r="I32" s="175" t="str">
        <f t="shared" si="10"/>
        <v/>
      </c>
      <c r="J32" s="175" t="str">
        <f t="shared" si="10"/>
        <v/>
      </c>
      <c r="K32" s="175" t="str">
        <f t="shared" si="10"/>
        <v/>
      </c>
      <c r="L32" s="175" t="str">
        <f t="shared" si="10"/>
        <v/>
      </c>
      <c r="M32" s="175" t="str">
        <f t="shared" si="10"/>
        <v/>
      </c>
      <c r="N32" s="175" t="str">
        <f t="shared" si="10"/>
        <v/>
      </c>
      <c r="O32" s="175" t="str">
        <f t="shared" si="10"/>
        <v/>
      </c>
      <c r="P32" s="175" t="str">
        <f t="shared" si="10"/>
        <v/>
      </c>
      <c r="Q32" s="175" t="str">
        <f t="shared" si="10"/>
        <v/>
      </c>
      <c r="R32" s="224"/>
      <c r="S32" s="225"/>
      <c r="T32" s="223" t="s">
        <v>176</v>
      </c>
      <c r="Y32" s="237"/>
      <c r="Z32" s="237"/>
      <c r="AA32" s="237"/>
      <c r="AB32" s="237"/>
      <c r="AC32" s="237"/>
      <c r="AJ32" s="135"/>
    </row>
    <row r="33" s="135" customFormat="1" customHeight="1" spans="2:29">
      <c r="B33" s="176" t="s">
        <v>133</v>
      </c>
      <c r="C33" s="177"/>
      <c r="D33" s="150">
        <f>'表4-损益明细表'!C119</f>
        <v>0</v>
      </c>
      <c r="E33" s="150">
        <f>'表4-损益明细表'!D119</f>
        <v>0</v>
      </c>
      <c r="F33" s="150">
        <f>'表4-损益明细表'!E119</f>
        <v>0</v>
      </c>
      <c r="G33" s="150">
        <f>'表4-损益明细表'!F119</f>
        <v>0</v>
      </c>
      <c r="H33" s="150">
        <f>'表4-损益明细表'!G119</f>
        <v>0</v>
      </c>
      <c r="I33" s="150">
        <f>'表4-损益明细表'!H119</f>
        <v>0</v>
      </c>
      <c r="J33" s="150">
        <f>'表4-损益明细表'!I119</f>
        <v>0</v>
      </c>
      <c r="K33" s="150">
        <f>'表4-损益明细表'!J119</f>
        <v>0</v>
      </c>
      <c r="L33" s="150">
        <f>'表4-损益明细表'!K119</f>
        <v>0</v>
      </c>
      <c r="M33" s="150">
        <f>'表4-损益明细表'!L119</f>
        <v>0</v>
      </c>
      <c r="N33" s="150">
        <f>'表4-损益明细表'!M119</f>
        <v>0</v>
      </c>
      <c r="O33" s="150">
        <f>'表4-损益明细表'!N119</f>
        <v>0</v>
      </c>
      <c r="P33" s="150">
        <f>SUM(D33:O33)</f>
        <v>0</v>
      </c>
      <c r="Q33" s="150">
        <f>IFERROR(HLOOKUP("累计",'基础数据3-2021年预算'!$C$3:$O$143,117,0)/10000,0)</f>
        <v>0</v>
      </c>
      <c r="R33" s="218" t="str">
        <f>IFERROR(1+(HLOOKUP($R$4,$4:$41,ROW()-2,0)-IFERROR(HLOOKUP($R$4,'基础数据3-2021年预算'!$C$3:$O$143,117,0)/10000,0))/ABS(IFERROR(HLOOKUP($R$4,'基础数据3-2021年预算'!$C$3:$O$143,117,0)/10000,0)),"")</f>
        <v/>
      </c>
      <c r="S33" s="219" t="str">
        <f t="shared" si="5"/>
        <v/>
      </c>
      <c r="T33" s="223" t="s">
        <v>176</v>
      </c>
      <c r="Y33" s="237"/>
      <c r="Z33" s="237"/>
      <c r="AA33" s="237"/>
      <c r="AB33" s="237"/>
      <c r="AC33" s="237"/>
    </row>
    <row r="34" s="135" customFormat="1" customHeight="1" spans="2:29">
      <c r="B34" s="178" t="s">
        <v>218</v>
      </c>
      <c r="C34" s="179"/>
      <c r="D34" s="180">
        <f>D17+D26+D27+D33+D39</f>
        <v>0</v>
      </c>
      <c r="E34" s="180">
        <f t="shared" ref="E34:O34" si="11">E17+E26+E27+E33+E39</f>
        <v>0</v>
      </c>
      <c r="F34" s="180">
        <f t="shared" si="11"/>
        <v>0</v>
      </c>
      <c r="G34" s="180">
        <f t="shared" si="11"/>
        <v>0</v>
      </c>
      <c r="H34" s="180">
        <f t="shared" si="11"/>
        <v>0</v>
      </c>
      <c r="I34" s="180">
        <f t="shared" si="11"/>
        <v>0</v>
      </c>
      <c r="J34" s="180">
        <f t="shared" si="11"/>
        <v>0</v>
      </c>
      <c r="K34" s="180">
        <f t="shared" si="11"/>
        <v>0</v>
      </c>
      <c r="L34" s="180">
        <f t="shared" si="11"/>
        <v>0</v>
      </c>
      <c r="M34" s="180">
        <f t="shared" si="11"/>
        <v>0</v>
      </c>
      <c r="N34" s="180">
        <f t="shared" si="11"/>
        <v>0</v>
      </c>
      <c r="O34" s="180">
        <f t="shared" si="11"/>
        <v>0</v>
      </c>
      <c r="P34" s="180">
        <f>SUM(D34:O34)</f>
        <v>0</v>
      </c>
      <c r="Q34" s="180">
        <f>Q17+Q26+Q27+Q33+Q39</f>
        <v>0</v>
      </c>
      <c r="R34" s="198" t="str">
        <f>IFERROR(1+(HLOOKUP($R$4,$4:$41,ROW()-2,0)-(IFERROR(HLOOKUP($R$4,'基础数据3-2021年预算'!$C$3:$O$143,54,0)/10000,0)+IFERROR(HLOOKUP($R$4,'基础数据3-2021年预算'!$C$3:$O$143,71,0)/10000,0)+IFERROR(HLOOKUP($R$4,'基础数据3-2021年预算'!$C$3:$O$143,72,0)/10000,0)+IFERROR(HLOOKUP($R$4,'基础数据3-2021年预算'!$C$3:$O$143,117,0)/10000,0)))/ABS((IFERROR(HLOOKUP($R$4,'基础数据3-2021年预算'!$C$3:$O$143,54,0)/10000,0)+IFERROR(HLOOKUP($R$4,'基础数据3-2021年预算'!$C$3:$O$143,71,0)/10000,0)+IFERROR(HLOOKUP($R$4,'基础数据3-2021年预算'!$C$3:$O$143,72,0)/10000,0)+IFERROR(HLOOKUP($R$4,'基础数据3-2021年预算'!$C$3:$O$143,117,0)/10000,0))),"")</f>
        <v/>
      </c>
      <c r="S34" s="222" t="str">
        <f t="shared" si="5"/>
        <v/>
      </c>
      <c r="T34" s="223" t="s">
        <v>176</v>
      </c>
      <c r="Y34" s="237"/>
      <c r="Z34" s="237"/>
      <c r="AA34" s="237"/>
      <c r="AB34" s="237"/>
      <c r="AC34" s="237"/>
    </row>
    <row r="35" s="135" customFormat="1" customHeight="1" spans="2:29">
      <c r="B35" s="178" t="s">
        <v>199</v>
      </c>
      <c r="C35" s="179"/>
      <c r="D35" s="180">
        <f>'表4-损益明细表'!C129</f>
        <v>0</v>
      </c>
      <c r="E35" s="180">
        <f>'表4-损益明细表'!D129</f>
        <v>0</v>
      </c>
      <c r="F35" s="180">
        <f>'表4-损益明细表'!E129</f>
        <v>0</v>
      </c>
      <c r="G35" s="180">
        <f>'表4-损益明细表'!F129</f>
        <v>0</v>
      </c>
      <c r="H35" s="180">
        <f>'表4-损益明细表'!G129</f>
        <v>0</v>
      </c>
      <c r="I35" s="180">
        <f>'表4-损益明细表'!H129</f>
        <v>0</v>
      </c>
      <c r="J35" s="180">
        <f>'表4-损益明细表'!I129</f>
        <v>0</v>
      </c>
      <c r="K35" s="180">
        <f>'表4-损益明细表'!J129</f>
        <v>0</v>
      </c>
      <c r="L35" s="180">
        <f>'表4-损益明细表'!K129</f>
        <v>0</v>
      </c>
      <c r="M35" s="180">
        <f>'表4-损益明细表'!L129</f>
        <v>0</v>
      </c>
      <c r="N35" s="180">
        <f>'表4-损益明细表'!M129</f>
        <v>0</v>
      </c>
      <c r="O35" s="180">
        <f>'表4-损益明细表'!N129</f>
        <v>0</v>
      </c>
      <c r="P35" s="180">
        <f t="shared" ref="P35:P45" si="12">SUM(D35:O35)</f>
        <v>0</v>
      </c>
      <c r="Q35" s="180">
        <f>IFERROR(HLOOKUP("累计",'基础数据3-2021年预算'!$C$3:$O$143,127,0)/10000,0)</f>
        <v>0</v>
      </c>
      <c r="R35" s="198" t="str">
        <f>IFERROR(1+(HLOOKUP($R$4,$4:$41,ROW()-2,0)-IFERROR(HLOOKUP($R$4,'基础数据3-2021年预算'!$C$3:$O$143,127,0)/10000,0))/ABS(IFERROR(HLOOKUP($R$4,'基础数据3-2021年预算'!$C$3:$O$143,127,0)/10000,0)),"")</f>
        <v/>
      </c>
      <c r="S35" s="222" t="str">
        <f t="shared" si="5"/>
        <v/>
      </c>
      <c r="T35" s="223" t="s">
        <v>176</v>
      </c>
      <c r="Y35" s="237"/>
      <c r="Z35" s="237"/>
      <c r="AA35" s="237"/>
      <c r="AB35" s="237"/>
      <c r="AC35" s="237"/>
    </row>
    <row r="36" s="135" customFormat="1" customHeight="1" spans="2:29">
      <c r="B36" s="178" t="s">
        <v>200</v>
      </c>
      <c r="C36" s="179"/>
      <c r="D36" s="180">
        <f>-'表4-损益明细表'!C134+'表4-损益明细表'!C135+'表4-损益明细表'!C136</f>
        <v>0</v>
      </c>
      <c r="E36" s="180">
        <f>-'表4-损益明细表'!D134+'表4-损益明细表'!D135+'表4-损益明细表'!D136</f>
        <v>0</v>
      </c>
      <c r="F36" s="180">
        <f>-'表4-损益明细表'!E134+'表4-损益明细表'!E135+'表4-损益明细表'!E136</f>
        <v>0</v>
      </c>
      <c r="G36" s="180">
        <f>-'表4-损益明细表'!F134+'表4-损益明细表'!F135+'表4-损益明细表'!F136</f>
        <v>0</v>
      </c>
      <c r="H36" s="180">
        <f>-'表4-损益明细表'!G134+'表4-损益明细表'!G135+'表4-损益明细表'!G136</f>
        <v>0</v>
      </c>
      <c r="I36" s="180">
        <f>-'表4-损益明细表'!H134+'表4-损益明细表'!H135+'表4-损益明细表'!H136</f>
        <v>0</v>
      </c>
      <c r="J36" s="180">
        <f>-'表4-损益明细表'!I134+'表4-损益明细表'!I135+'表4-损益明细表'!I136</f>
        <v>0</v>
      </c>
      <c r="K36" s="180">
        <f>-'表4-损益明细表'!J134+'表4-损益明细表'!J135+'表4-损益明细表'!J136</f>
        <v>0</v>
      </c>
      <c r="L36" s="180">
        <f>-'表4-损益明细表'!K134+'表4-损益明细表'!K135+'表4-损益明细表'!K136</f>
        <v>0</v>
      </c>
      <c r="M36" s="180">
        <f>-'表4-损益明细表'!L134+'表4-损益明细表'!L135+'表4-损益明细表'!L136</f>
        <v>0</v>
      </c>
      <c r="N36" s="180">
        <f>-'表4-损益明细表'!M134+'表4-损益明细表'!M135+'表4-损益明细表'!M136</f>
        <v>0</v>
      </c>
      <c r="O36" s="180">
        <f>-'表4-损益明细表'!N134+'表4-损益明细表'!N135+'表4-损益明细表'!N136</f>
        <v>0</v>
      </c>
      <c r="P36" s="180">
        <f t="shared" si="12"/>
        <v>0</v>
      </c>
      <c r="Q36" s="180">
        <f>-IFERROR(HLOOKUP("累计",'基础数据3-2021年预算'!$C$3:$O$143,132,0)/10000,0)+IFERROR(HLOOKUP("累计",'基础数据3-2021年预算'!$C$3:$O$143,133,0)/10000,0)+IFERROR(HLOOKUP("累计",'基础数据3-2021年预算'!$C$3:$O$143,134,0)/10000,0)</f>
        <v>0</v>
      </c>
      <c r="R36" s="198" t="str">
        <f>IFERROR(1+(HLOOKUP($R$4,$4:$41,ROW()-2,0)-(-IFERROR(HLOOKUP($R$4,'基础数据3-2021年预算'!$C$3:$O$143,132,0)/10000,0)+IFERROR(HLOOKUP($R$4,'基础数据3-2021年预算'!$C$3:$O$143,133,0)/10000,0)+IFERROR(HLOOKUP($R$4,'基础数据3-2021年预算'!$C$3:$O$143,134,0)/10000,0)))/ABS((-IFERROR(HLOOKUP($R$4,'基础数据3-2021年预算'!$C$3:$O$143,132,0)/10000,0)+IFERROR(HLOOKUP($R$4,'基础数据3-2021年预算'!$C$3:$O$143,133,0)/10000,0)+IFERROR(HLOOKUP($R$4,'基础数据3-2021年预算'!$C$3:$O$143,134,0)/10000,0))),"")</f>
        <v/>
      </c>
      <c r="S36" s="222"/>
      <c r="T36" s="223" t="s">
        <v>176</v>
      </c>
      <c r="Y36" s="237"/>
      <c r="Z36" s="237"/>
      <c r="AA36" s="237"/>
      <c r="AB36" s="237"/>
      <c r="AC36" s="237"/>
    </row>
    <row r="37" customHeight="1" spans="2:36">
      <c r="B37" s="178" t="s">
        <v>201</v>
      </c>
      <c r="C37" s="179"/>
      <c r="D37" s="180">
        <f>'表4-损益明细表'!C137</f>
        <v>0</v>
      </c>
      <c r="E37" s="180">
        <f>'表4-损益明细表'!D137</f>
        <v>0</v>
      </c>
      <c r="F37" s="180">
        <f>'表4-损益明细表'!E137</f>
        <v>0</v>
      </c>
      <c r="G37" s="180">
        <f>'表4-损益明细表'!F137</f>
        <v>0</v>
      </c>
      <c r="H37" s="180">
        <f>'表4-损益明细表'!G137</f>
        <v>0</v>
      </c>
      <c r="I37" s="180">
        <f>'表4-损益明细表'!H137</f>
        <v>0</v>
      </c>
      <c r="J37" s="180">
        <f>'表4-损益明细表'!I137</f>
        <v>0</v>
      </c>
      <c r="K37" s="180">
        <f>'表4-损益明细表'!J137</f>
        <v>0</v>
      </c>
      <c r="L37" s="180">
        <f>'表4-损益明细表'!K137</f>
        <v>0</v>
      </c>
      <c r="M37" s="180">
        <f>'表4-损益明细表'!L137</f>
        <v>0</v>
      </c>
      <c r="N37" s="180">
        <f>'表4-损益明细表'!M137</f>
        <v>0</v>
      </c>
      <c r="O37" s="180">
        <f>'表4-损益明细表'!N137</f>
        <v>0</v>
      </c>
      <c r="P37" s="180">
        <f t="shared" si="12"/>
        <v>0</v>
      </c>
      <c r="Q37" s="180">
        <f>IFERROR(HLOOKUP("累计",'基础数据3-2021年预算'!$C$3:$O$143,135,0)/10000,0)</f>
        <v>0</v>
      </c>
      <c r="R37" s="198" t="str">
        <f>IFERROR(1+(HLOOKUP($R$4,$4:$41,ROW()-2,0)-IFERROR(HLOOKUP($R$4,'基础数据3-2021年预算'!$C$3:$O$143,135,0)/10000,0))/ABS(IFERROR(HLOOKUP($R$4,'基础数据3-2021年预算'!$C$3:$O$143,135,0)/10000,0)),"")</f>
        <v/>
      </c>
      <c r="S37" s="222" t="str">
        <f t="shared" si="5"/>
        <v/>
      </c>
      <c r="T37" s="223" t="s">
        <v>176</v>
      </c>
      <c r="Y37" s="237"/>
      <c r="Z37" s="237"/>
      <c r="AA37" s="237"/>
      <c r="AB37" s="237"/>
      <c r="AC37" s="237"/>
      <c r="AJ37" s="135"/>
    </row>
    <row r="38" customHeight="1" spans="2:36">
      <c r="B38" s="178" t="s">
        <v>152</v>
      </c>
      <c r="C38" s="179"/>
      <c r="D38" s="180">
        <f>D5-D34+D35+D36-D37</f>
        <v>0</v>
      </c>
      <c r="E38" s="180">
        <f t="shared" ref="E38:O38" si="13">E5-E34+E35+E36-E37</f>
        <v>0</v>
      </c>
      <c r="F38" s="180">
        <f t="shared" si="13"/>
        <v>0</v>
      </c>
      <c r="G38" s="180">
        <f t="shared" si="13"/>
        <v>0</v>
      </c>
      <c r="H38" s="180">
        <f t="shared" si="13"/>
        <v>0</v>
      </c>
      <c r="I38" s="180">
        <f t="shared" si="13"/>
        <v>0</v>
      </c>
      <c r="J38" s="180">
        <f t="shared" si="13"/>
        <v>0</v>
      </c>
      <c r="K38" s="180">
        <f t="shared" si="13"/>
        <v>0</v>
      </c>
      <c r="L38" s="180">
        <f t="shared" si="13"/>
        <v>0</v>
      </c>
      <c r="M38" s="180">
        <f t="shared" si="13"/>
        <v>0</v>
      </c>
      <c r="N38" s="180">
        <f t="shared" si="13"/>
        <v>0</v>
      </c>
      <c r="O38" s="180">
        <f t="shared" si="13"/>
        <v>0</v>
      </c>
      <c r="P38" s="180">
        <f t="shared" si="12"/>
        <v>0</v>
      </c>
      <c r="Q38" s="180">
        <f>Q5-Q34+Q35+Q36-Q37</f>
        <v>0</v>
      </c>
      <c r="R38" s="198" t="str">
        <f>IFERROR(1+(HLOOKUP($R$4,$4:$41,ROW()-2,0)-IFERROR(HLOOKUP($R$4,'基础数据3-2021年预算'!$C$3:$O$143,136,0)/10000,0))/ABS(IFERROR(HLOOKUP($R$4,'基础数据3-2021年预算'!$C$3:$O$143,136,0)/10000,0)),"")</f>
        <v/>
      </c>
      <c r="S38" s="222" t="str">
        <f t="shared" si="5"/>
        <v/>
      </c>
      <c r="T38" s="223" t="s">
        <v>176</v>
      </c>
      <c r="Y38" s="237"/>
      <c r="Z38" s="237"/>
      <c r="AA38" s="237"/>
      <c r="AB38" s="237"/>
      <c r="AC38" s="237"/>
      <c r="AJ38" s="135"/>
    </row>
    <row r="39" customHeight="1" spans="2:36">
      <c r="B39" s="181">
        <v>14</v>
      </c>
      <c r="C39" s="182"/>
      <c r="D39" s="180">
        <f>'表4-损益明细表'!C141</f>
        <v>0</v>
      </c>
      <c r="E39" s="180">
        <f>'表4-损益明细表'!D141</f>
        <v>0</v>
      </c>
      <c r="F39" s="180">
        <f>'表4-损益明细表'!E141</f>
        <v>0</v>
      </c>
      <c r="G39" s="180">
        <f>'表4-损益明细表'!F141</f>
        <v>0</v>
      </c>
      <c r="H39" s="180">
        <f>'表4-损益明细表'!G141</f>
        <v>0</v>
      </c>
      <c r="I39" s="180">
        <f>'表4-损益明细表'!H141</f>
        <v>0</v>
      </c>
      <c r="J39" s="180">
        <f>'表4-损益明细表'!I141</f>
        <v>0</v>
      </c>
      <c r="K39" s="180">
        <f>'表4-损益明细表'!J141</f>
        <v>0</v>
      </c>
      <c r="L39" s="180">
        <f>'表4-损益明细表'!K141</f>
        <v>0</v>
      </c>
      <c r="M39" s="180">
        <f>'表4-损益明细表'!L141</f>
        <v>0</v>
      </c>
      <c r="N39" s="180">
        <f>'表4-损益明细表'!M141</f>
        <v>0</v>
      </c>
      <c r="O39" s="180">
        <f>'表4-损益明细表'!N141</f>
        <v>0</v>
      </c>
      <c r="P39" s="180">
        <f t="shared" si="12"/>
        <v>0</v>
      </c>
      <c r="Q39" s="180">
        <f>IFERROR(HLOOKUP("累计",'基础数据3-2021年预算'!$C$3:$O$143,139,0)/10000,0)</f>
        <v>0</v>
      </c>
      <c r="R39" s="198" t="str">
        <f>IFERROR(1+(HLOOKUP($R$4,$4:$41,ROW()-2,0)-IFERROR(HLOOKUP($R$4,'基础数据3-2021年预算'!$C$3:$O$143,139,0)/10000,0))/ABS(IFERROR(HLOOKUP($R$4,'基础数据3-2021年预算'!$C$3:$O$143,139,0)/10000,0)),"")</f>
        <v/>
      </c>
      <c r="S39" s="222" t="str">
        <f t="shared" si="5"/>
        <v/>
      </c>
      <c r="T39" s="223" t="s">
        <v>176</v>
      </c>
      <c r="Y39" s="237"/>
      <c r="Z39" s="237"/>
      <c r="AA39" s="237"/>
      <c r="AB39" s="237"/>
      <c r="AC39" s="237"/>
      <c r="AJ39" s="135"/>
    </row>
    <row r="40" customHeight="1" spans="2:36">
      <c r="B40" s="178" t="s">
        <v>202</v>
      </c>
      <c r="C40" s="179"/>
      <c r="D40" s="180">
        <f>'表4-损益明细表'!C142</f>
        <v>0</v>
      </c>
      <c r="E40" s="180">
        <f>'表4-损益明细表'!D142</f>
        <v>0</v>
      </c>
      <c r="F40" s="180">
        <f>'表4-损益明细表'!E142</f>
        <v>0</v>
      </c>
      <c r="G40" s="180">
        <f>'表4-损益明细表'!F142</f>
        <v>0</v>
      </c>
      <c r="H40" s="180">
        <f>'表4-损益明细表'!G142</f>
        <v>0</v>
      </c>
      <c r="I40" s="180">
        <f>'表4-损益明细表'!H142</f>
        <v>0</v>
      </c>
      <c r="J40" s="180">
        <f>'表4-损益明细表'!I142</f>
        <v>0</v>
      </c>
      <c r="K40" s="180">
        <f>'表4-损益明细表'!J142</f>
        <v>0</v>
      </c>
      <c r="L40" s="180">
        <f>'表4-损益明细表'!K142</f>
        <v>0</v>
      </c>
      <c r="M40" s="180">
        <f>'表4-损益明细表'!L142</f>
        <v>0</v>
      </c>
      <c r="N40" s="180">
        <f>'表4-损益明细表'!M142</f>
        <v>0</v>
      </c>
      <c r="O40" s="180">
        <f>'表4-损益明细表'!N142</f>
        <v>0</v>
      </c>
      <c r="P40" s="180">
        <f t="shared" si="12"/>
        <v>0</v>
      </c>
      <c r="Q40" s="180">
        <f>IFERROR(HLOOKUP("累计",'基础数据3-2021年预算'!$C$3:$O$143,140,0)/10000,0)</f>
        <v>0</v>
      </c>
      <c r="R40" s="198" t="str">
        <f>IFERROR(1+(HLOOKUP($R$4,$4:$41,ROW()-2,0)-IFERROR(HLOOKUP($R$4,'基础数据3-2021年预算'!$C$3:$O$143,140,0)/10000,0))/ABS(IFERROR(HLOOKUP($R$4,'基础数据3-2021年预算'!$C$3:$O$143,140,0)/10000,0)),"")</f>
        <v/>
      </c>
      <c r="S40" s="222" t="str">
        <f t="shared" si="5"/>
        <v/>
      </c>
      <c r="T40" s="223" t="s">
        <v>176</v>
      </c>
      <c r="Y40" s="237"/>
      <c r="Z40" s="237"/>
      <c r="AA40" s="237"/>
      <c r="AB40" s="237"/>
      <c r="AC40" s="237"/>
      <c r="AJ40" s="135"/>
    </row>
    <row r="41" s="135" customFormat="1" customHeight="1" spans="2:29">
      <c r="B41" s="167" t="s">
        <v>203</v>
      </c>
      <c r="C41" s="168"/>
      <c r="D41" s="183">
        <f>D38-D40-D39</f>
        <v>0</v>
      </c>
      <c r="E41" s="183">
        <f t="shared" ref="E41:O41" si="14">E38-E40-E39</f>
        <v>0</v>
      </c>
      <c r="F41" s="183">
        <f t="shared" si="14"/>
        <v>0</v>
      </c>
      <c r="G41" s="183">
        <f t="shared" si="14"/>
        <v>0</v>
      </c>
      <c r="H41" s="183">
        <f t="shared" si="14"/>
        <v>0</v>
      </c>
      <c r="I41" s="183">
        <f t="shared" si="14"/>
        <v>0</v>
      </c>
      <c r="J41" s="183">
        <f t="shared" si="14"/>
        <v>0</v>
      </c>
      <c r="K41" s="183">
        <f t="shared" si="14"/>
        <v>0</v>
      </c>
      <c r="L41" s="183">
        <f t="shared" si="14"/>
        <v>0</v>
      </c>
      <c r="M41" s="183">
        <f t="shared" si="14"/>
        <v>0</v>
      </c>
      <c r="N41" s="183">
        <f t="shared" si="14"/>
        <v>0</v>
      </c>
      <c r="O41" s="183">
        <f t="shared" si="14"/>
        <v>0</v>
      </c>
      <c r="P41" s="183">
        <f t="shared" si="12"/>
        <v>0</v>
      </c>
      <c r="Q41" s="183">
        <f>Q38-Q40-Q39</f>
        <v>0</v>
      </c>
      <c r="R41" s="224" t="str">
        <f>IFERROR(1+(HLOOKUP($R$4,$4:$41,ROW()-2,0)-IFERROR(HLOOKUP($R$4,'基础数据3-2021年预算'!$C$3:$O$143,141,0)/10000,0))/ABS(IFERROR(HLOOKUP($R$4,'基础数据3-2021年预算'!$C$3:$O$143,141,0)/10000,0)),"")</f>
        <v/>
      </c>
      <c r="S41" s="225" t="str">
        <f t="shared" si="5"/>
        <v/>
      </c>
      <c r="T41" s="223" t="s">
        <v>176</v>
      </c>
      <c r="Y41" s="237"/>
      <c r="Z41" s="237"/>
      <c r="AA41" s="237"/>
      <c r="AB41" s="237"/>
      <c r="AC41" s="237"/>
    </row>
    <row r="42" s="135" customFormat="1" customHeight="1" spans="2:29">
      <c r="B42" s="184" t="s">
        <v>219</v>
      </c>
      <c r="C42" s="185"/>
      <c r="D42" s="186">
        <f>'表4-损益明细表'!C6+'表4-损益明细表'!C9+'表4-损益明细表'!C11+'表4-损益明细表'!C12+'表4-损益明细表'!C16+'表4-损益明细表'!C29+'表4-损益明细表'!C30+'表4-损益明细表'!C33+'表4-损益明细表'!C35</f>
        <v>0</v>
      </c>
      <c r="E42" s="186">
        <f>'表4-损益明细表'!D6+'表4-损益明细表'!D9+'表4-损益明细表'!D11+'表4-损益明细表'!D12+'表4-损益明细表'!D16+'表4-损益明细表'!D29+'表4-损益明细表'!D30+'表4-损益明细表'!D33+'表4-损益明细表'!D35</f>
        <v>0</v>
      </c>
      <c r="F42" s="186">
        <f>'表4-损益明细表'!E6+'表4-损益明细表'!E9+'表4-损益明细表'!E11+'表4-损益明细表'!E12+'表4-损益明细表'!E16+'表4-损益明细表'!E29+'表4-损益明细表'!E30+'表4-损益明细表'!E33+'表4-损益明细表'!E35</f>
        <v>0</v>
      </c>
      <c r="G42" s="186">
        <f>'表4-损益明细表'!F6+'表4-损益明细表'!F9+'表4-损益明细表'!F11+'表4-损益明细表'!F12+'表4-损益明细表'!F16+'表4-损益明细表'!F29+'表4-损益明细表'!F30+'表4-损益明细表'!F33+'表4-损益明细表'!F35</f>
        <v>0</v>
      </c>
      <c r="H42" s="186">
        <f>'表4-损益明细表'!G6+'表4-损益明细表'!G9+'表4-损益明细表'!G11+'表4-损益明细表'!G12+'表4-损益明细表'!G16+'表4-损益明细表'!G29+'表4-损益明细表'!G30+'表4-损益明细表'!G33+'表4-损益明细表'!G35</f>
        <v>0</v>
      </c>
      <c r="I42" s="186">
        <f>'表4-损益明细表'!H6+'表4-损益明细表'!H9+'表4-损益明细表'!H11+'表4-损益明细表'!H12+'表4-损益明细表'!H16+'表4-损益明细表'!H29+'表4-损益明细表'!H30+'表4-损益明细表'!H33+'表4-损益明细表'!H35</f>
        <v>0</v>
      </c>
      <c r="J42" s="186">
        <f>'表4-损益明细表'!I6+'表4-损益明细表'!I9+'表4-损益明细表'!I11+'表4-损益明细表'!I12+'表4-损益明细表'!I16+'表4-损益明细表'!I29+'表4-损益明细表'!I30+'表4-损益明细表'!I33+'表4-损益明细表'!I35</f>
        <v>0</v>
      </c>
      <c r="K42" s="186">
        <f>'表4-损益明细表'!J6+'表4-损益明细表'!J9+'表4-损益明细表'!J11+'表4-损益明细表'!J12+'表4-损益明细表'!J16+'表4-损益明细表'!J29+'表4-损益明细表'!J30+'表4-损益明细表'!J33+'表4-损益明细表'!J35</f>
        <v>0</v>
      </c>
      <c r="L42" s="186">
        <f>'表4-损益明细表'!K6+'表4-损益明细表'!K9+'表4-损益明细表'!K11+'表4-损益明细表'!K12+'表4-损益明细表'!K16+'表4-损益明细表'!K29+'表4-损益明细表'!K30+'表4-损益明细表'!K33+'表4-损益明细表'!K35</f>
        <v>0</v>
      </c>
      <c r="M42" s="186">
        <f>'表4-损益明细表'!L6+'表4-损益明细表'!L9+'表4-损益明细表'!L11+'表4-损益明细表'!L12+'表4-损益明细表'!L16+'表4-损益明细表'!L29+'表4-损益明细表'!L30+'表4-损益明细表'!L33+'表4-损益明细表'!L35</f>
        <v>0</v>
      </c>
      <c r="N42" s="186">
        <f>'表4-损益明细表'!M6+'表4-损益明细表'!M9+'表4-损益明细表'!M11+'表4-损益明细表'!M12+'表4-损益明细表'!M16+'表4-损益明细表'!M29+'表4-损益明细表'!M30+'表4-损益明细表'!M33+'表4-损益明细表'!M35</f>
        <v>0</v>
      </c>
      <c r="O42" s="186">
        <f>'表4-损益明细表'!N6+'表4-损益明细表'!N9+'表4-损益明细表'!N11+'表4-损益明细表'!N12+'表4-损益明细表'!N16+'表4-损益明细表'!N29+'表4-损益明细表'!N30+'表4-损益明细表'!N33+'表4-损益明细表'!N35</f>
        <v>0</v>
      </c>
      <c r="P42" s="150">
        <f t="shared" si="12"/>
        <v>0</v>
      </c>
      <c r="Q42" s="150">
        <f>IFERROR(HLOOKUP("累计",'基础数据3-2021年预算'!$C$3:$O$143,4,0)/10000,0)+IFERROR(HLOOKUP("累计",'基础数据3-2021年预算'!$C$3:$O$143,7,0)/10000,0)+IFERROR(HLOOKUP("累计",'基础数据3-2021年预算'!$C$3:$O$143,9,0)/10000,0)+IFERROR(HLOOKUP("累计",'基础数据3-2021年预算'!$C$3:$O$143,10,0)/10000,0)+IFERROR(HLOOKUP("累计",'基础数据3-2021年预算'!$C$3:$O$143,14,0)/10000,0)+IFERROR(HLOOKUP("累计",'基础数据3-2021年预算'!$C$3:$O$143,27,0)/10000,0)+IFERROR(HLOOKUP("累计",'基础数据3-2021年预算'!$C$3:$O$143,28,0)/10000,0)+IFERROR(HLOOKUP("累计",'基础数据3-2021年预算'!$C$3:$O$143,31,0)/10000,0)+IFERROR(HLOOKUP("累计",'基础数据3-2021年预算'!$C$3:$O$143,33,0)/10000,0)</f>
        <v>0</v>
      </c>
      <c r="R42" s="227"/>
      <c r="S42" s="219"/>
      <c r="T42" s="223" t="s">
        <v>176</v>
      </c>
      <c r="Y42" s="237"/>
      <c r="Z42" s="237"/>
      <c r="AA42" s="237"/>
      <c r="AB42" s="237"/>
      <c r="AC42" s="237"/>
    </row>
    <row r="43" s="135" customFormat="1" customHeight="1" spans="2:29">
      <c r="B43" s="187" t="s">
        <v>220</v>
      </c>
      <c r="C43" s="188"/>
      <c r="D43" s="157"/>
      <c r="E43" s="157"/>
      <c r="F43" s="157"/>
      <c r="G43" s="157"/>
      <c r="H43" s="157"/>
      <c r="I43" s="157"/>
      <c r="J43" s="157"/>
      <c r="K43" s="157"/>
      <c r="L43" s="157"/>
      <c r="M43" s="157"/>
      <c r="N43" s="157"/>
      <c r="O43" s="157"/>
      <c r="P43" s="180">
        <f t="shared" si="12"/>
        <v>0</v>
      </c>
      <c r="Q43" s="228"/>
      <c r="R43" s="228"/>
      <c r="S43" s="222"/>
      <c r="T43" s="223" t="s">
        <v>176</v>
      </c>
      <c r="Y43" s="237"/>
      <c r="Z43" s="237"/>
      <c r="AA43" s="237"/>
      <c r="AB43" s="237"/>
      <c r="AC43" s="237"/>
    </row>
    <row r="44" s="135" customFormat="1" customHeight="1" spans="2:29">
      <c r="B44" s="189" t="s">
        <v>221</v>
      </c>
      <c r="C44" s="190"/>
      <c r="D44" s="191">
        <f t="shared" ref="D44:O44" si="15">D26+D27+D33+D39-D35+D37+D40</f>
        <v>0</v>
      </c>
      <c r="E44" s="191">
        <f t="shared" si="15"/>
        <v>0</v>
      </c>
      <c r="F44" s="191">
        <f t="shared" si="15"/>
        <v>0</v>
      </c>
      <c r="G44" s="191">
        <f t="shared" si="15"/>
        <v>0</v>
      </c>
      <c r="H44" s="191">
        <f t="shared" si="15"/>
        <v>0</v>
      </c>
      <c r="I44" s="191">
        <f t="shared" si="15"/>
        <v>0</v>
      </c>
      <c r="J44" s="191">
        <f t="shared" si="15"/>
        <v>0</v>
      </c>
      <c r="K44" s="191">
        <f t="shared" si="15"/>
        <v>0</v>
      </c>
      <c r="L44" s="191">
        <f t="shared" si="15"/>
        <v>0</v>
      </c>
      <c r="M44" s="191">
        <f t="shared" si="15"/>
        <v>0</v>
      </c>
      <c r="N44" s="191">
        <f t="shared" si="15"/>
        <v>0</v>
      </c>
      <c r="O44" s="191">
        <f t="shared" si="15"/>
        <v>0</v>
      </c>
      <c r="P44" s="207">
        <f t="shared" si="12"/>
        <v>0</v>
      </c>
      <c r="Q44" s="191">
        <f>Q26+Q27+Q33+Q39-Q35+Q37+Q40</f>
        <v>0</v>
      </c>
      <c r="R44" s="229"/>
      <c r="S44" s="230"/>
      <c r="T44" s="223" t="s">
        <v>176</v>
      </c>
      <c r="Y44" s="237"/>
      <c r="Z44" s="237"/>
      <c r="AA44" s="237"/>
      <c r="AB44" s="237"/>
      <c r="AC44" s="237"/>
    </row>
    <row r="45" s="135" customFormat="1" customHeight="1" outlineLevel="1" spans="2:29">
      <c r="B45" s="192" t="s">
        <v>222</v>
      </c>
      <c r="C45" s="193" t="s">
        <v>223</v>
      </c>
      <c r="D45" s="194"/>
      <c r="E45" s="194"/>
      <c r="F45" s="194"/>
      <c r="G45" s="194"/>
      <c r="H45" s="194"/>
      <c r="I45" s="194"/>
      <c r="J45" s="194"/>
      <c r="K45" s="194"/>
      <c r="L45" s="194"/>
      <c r="M45" s="194"/>
      <c r="N45" s="194"/>
      <c r="O45" s="194"/>
      <c r="P45" s="208">
        <f t="shared" si="12"/>
        <v>0</v>
      </c>
      <c r="Q45" s="231"/>
      <c r="R45" s="232"/>
      <c r="S45" s="219"/>
      <c r="T45" s="223" t="s">
        <v>187</v>
      </c>
      <c r="Y45" s="237"/>
      <c r="Z45" s="237"/>
      <c r="AA45" s="237"/>
      <c r="AB45" s="237"/>
      <c r="AC45" s="237"/>
    </row>
    <row r="46" s="135" customFormat="1" customHeight="1" outlineLevel="1" spans="2:29">
      <c r="B46" s="195"/>
      <c r="C46" s="196" t="s">
        <v>224</v>
      </c>
      <c r="D46" s="197"/>
      <c r="E46" s="197"/>
      <c r="F46" s="197"/>
      <c r="G46" s="197"/>
      <c r="H46" s="197"/>
      <c r="I46" s="197"/>
      <c r="J46" s="197"/>
      <c r="K46" s="197"/>
      <c r="L46" s="197"/>
      <c r="M46" s="197"/>
      <c r="N46" s="197"/>
      <c r="O46" s="197"/>
      <c r="P46" s="209"/>
      <c r="Q46" s="209"/>
      <c r="R46" s="233"/>
      <c r="S46" s="222"/>
      <c r="T46" s="223" t="s">
        <v>187</v>
      </c>
      <c r="Y46" s="237"/>
      <c r="Z46" s="237"/>
      <c r="AA46" s="237"/>
      <c r="AB46" s="237"/>
      <c r="AC46" s="237"/>
    </row>
    <row r="47" s="135" customFormat="1" customHeight="1" outlineLevel="1" spans="2:29">
      <c r="B47" s="195"/>
      <c r="C47" s="196" t="s">
        <v>225</v>
      </c>
      <c r="D47" s="197"/>
      <c r="E47" s="197"/>
      <c r="F47" s="197"/>
      <c r="G47" s="197"/>
      <c r="H47" s="197"/>
      <c r="I47" s="197"/>
      <c r="J47" s="197"/>
      <c r="K47" s="197"/>
      <c r="L47" s="197"/>
      <c r="M47" s="197"/>
      <c r="N47" s="197"/>
      <c r="O47" s="197"/>
      <c r="P47" s="209"/>
      <c r="Q47" s="209"/>
      <c r="R47" s="233"/>
      <c r="S47" s="222"/>
      <c r="T47" s="223" t="s">
        <v>187</v>
      </c>
      <c r="V47" s="234"/>
      <c r="Y47" s="237"/>
      <c r="Z47" s="237"/>
      <c r="AA47" s="237"/>
      <c r="AB47" s="237"/>
      <c r="AC47" s="237"/>
    </row>
    <row r="48" s="135" customFormat="1" customHeight="1" outlineLevel="1" spans="2:29">
      <c r="B48" s="195"/>
      <c r="C48" s="196" t="s">
        <v>226</v>
      </c>
      <c r="D48" s="198" t="str">
        <f>IFERROR(D46/D47,"")</f>
        <v/>
      </c>
      <c r="E48" s="198" t="str">
        <f t="shared" ref="E48:O48" si="16">IFERROR(E46/E47,"")</f>
        <v/>
      </c>
      <c r="F48" s="198" t="str">
        <f t="shared" si="16"/>
        <v/>
      </c>
      <c r="G48" s="198" t="str">
        <f t="shared" si="16"/>
        <v/>
      </c>
      <c r="H48" s="198" t="str">
        <f t="shared" si="16"/>
        <v/>
      </c>
      <c r="I48" s="198" t="str">
        <f t="shared" si="16"/>
        <v/>
      </c>
      <c r="J48" s="198" t="str">
        <f t="shared" si="16"/>
        <v/>
      </c>
      <c r="K48" s="198" t="str">
        <f t="shared" si="16"/>
        <v/>
      </c>
      <c r="L48" s="198" t="str">
        <f t="shared" si="16"/>
        <v/>
      </c>
      <c r="M48" s="198" t="str">
        <f t="shared" si="16"/>
        <v/>
      </c>
      <c r="N48" s="198" t="str">
        <f t="shared" si="16"/>
        <v/>
      </c>
      <c r="O48" s="198" t="str">
        <f t="shared" si="16"/>
        <v/>
      </c>
      <c r="P48" s="209"/>
      <c r="Q48" s="209"/>
      <c r="R48" s="233"/>
      <c r="S48" s="222"/>
      <c r="T48" s="223" t="s">
        <v>176</v>
      </c>
      <c r="V48" s="234"/>
      <c r="Y48" s="237"/>
      <c r="Z48" s="237"/>
      <c r="AA48" s="237"/>
      <c r="AB48" s="237"/>
      <c r="AC48" s="237"/>
    </row>
    <row r="49" s="135" customFormat="1" customHeight="1" spans="2:29">
      <c r="B49" s="195"/>
      <c r="C49" s="196" t="s">
        <v>227</v>
      </c>
      <c r="D49" s="180" t="str">
        <f>IFERROR(ROUND(D42/D47*10000,2),"")</f>
        <v/>
      </c>
      <c r="E49" s="180" t="str">
        <f t="shared" ref="E49:O49" si="17">IFERROR(ROUND(E42/E47*10000,2),"")</f>
        <v/>
      </c>
      <c r="F49" s="180" t="str">
        <f t="shared" si="17"/>
        <v/>
      </c>
      <c r="G49" s="180" t="str">
        <f t="shared" si="17"/>
        <v/>
      </c>
      <c r="H49" s="180" t="str">
        <f t="shared" si="17"/>
        <v/>
      </c>
      <c r="I49" s="180" t="str">
        <f t="shared" si="17"/>
        <v/>
      </c>
      <c r="J49" s="180" t="str">
        <f t="shared" si="17"/>
        <v/>
      </c>
      <c r="K49" s="180" t="str">
        <f t="shared" si="17"/>
        <v/>
      </c>
      <c r="L49" s="180" t="str">
        <f t="shared" si="17"/>
        <v/>
      </c>
      <c r="M49" s="180" t="str">
        <f t="shared" si="17"/>
        <v/>
      </c>
      <c r="N49" s="180" t="str">
        <f t="shared" si="17"/>
        <v/>
      </c>
      <c r="O49" s="180" t="str">
        <f t="shared" si="17"/>
        <v/>
      </c>
      <c r="P49" s="209"/>
      <c r="Q49" s="209"/>
      <c r="R49" s="209"/>
      <c r="S49" s="222"/>
      <c r="T49" s="223" t="s">
        <v>176</v>
      </c>
      <c r="Y49" s="237"/>
      <c r="Z49" s="237"/>
      <c r="AA49" s="237"/>
      <c r="AB49" s="237"/>
      <c r="AC49" s="237"/>
    </row>
    <row r="50" s="135" customFormat="1" customHeight="1" spans="2:29">
      <c r="B50" s="195"/>
      <c r="C50" s="196" t="s">
        <v>228</v>
      </c>
      <c r="D50" s="180" t="str">
        <f>IFERROR(ROUND(D42/D46*10000,2),"")</f>
        <v/>
      </c>
      <c r="E50" s="180" t="str">
        <f t="shared" ref="E50:O50" si="18">IFERROR(ROUND(E42/E46*10000,2),"")</f>
        <v/>
      </c>
      <c r="F50" s="180" t="str">
        <f t="shared" si="18"/>
        <v/>
      </c>
      <c r="G50" s="180" t="str">
        <f t="shared" si="18"/>
        <v/>
      </c>
      <c r="H50" s="180" t="str">
        <f t="shared" si="18"/>
        <v/>
      </c>
      <c r="I50" s="180" t="str">
        <f t="shared" si="18"/>
        <v/>
      </c>
      <c r="J50" s="180" t="str">
        <f t="shared" si="18"/>
        <v/>
      </c>
      <c r="K50" s="180" t="str">
        <f t="shared" si="18"/>
        <v/>
      </c>
      <c r="L50" s="180" t="str">
        <f t="shared" si="18"/>
        <v/>
      </c>
      <c r="M50" s="180" t="str">
        <f t="shared" si="18"/>
        <v/>
      </c>
      <c r="N50" s="180" t="str">
        <f t="shared" si="18"/>
        <v/>
      </c>
      <c r="O50" s="180" t="str">
        <f t="shared" si="18"/>
        <v/>
      </c>
      <c r="P50" s="209"/>
      <c r="Q50" s="209"/>
      <c r="R50" s="209"/>
      <c r="S50" s="222"/>
      <c r="T50" s="223" t="s">
        <v>176</v>
      </c>
      <c r="Y50" s="237"/>
      <c r="Z50" s="237"/>
      <c r="AA50" s="237"/>
      <c r="AB50" s="237"/>
      <c r="AC50" s="237"/>
    </row>
    <row r="51" s="135" customFormat="1" customHeight="1" spans="2:29">
      <c r="B51" s="195"/>
      <c r="C51" s="196" t="s">
        <v>229</v>
      </c>
      <c r="D51" s="180" t="str">
        <f t="shared" ref="D51:P51" si="19">IFERROR(D5/D29,"")</f>
        <v/>
      </c>
      <c r="E51" s="180" t="str">
        <f t="shared" si="19"/>
        <v/>
      </c>
      <c r="F51" s="180" t="str">
        <f t="shared" si="19"/>
        <v/>
      </c>
      <c r="G51" s="180" t="str">
        <f t="shared" si="19"/>
        <v/>
      </c>
      <c r="H51" s="180" t="str">
        <f t="shared" si="19"/>
        <v/>
      </c>
      <c r="I51" s="180" t="str">
        <f t="shared" si="19"/>
        <v/>
      </c>
      <c r="J51" s="180" t="str">
        <f t="shared" si="19"/>
        <v/>
      </c>
      <c r="K51" s="180" t="str">
        <f t="shared" si="19"/>
        <v/>
      </c>
      <c r="L51" s="180" t="str">
        <f t="shared" si="19"/>
        <v/>
      </c>
      <c r="M51" s="180" t="str">
        <f t="shared" si="19"/>
        <v/>
      </c>
      <c r="N51" s="180" t="str">
        <f t="shared" si="19"/>
        <v/>
      </c>
      <c r="O51" s="180" t="str">
        <f t="shared" si="19"/>
        <v/>
      </c>
      <c r="P51" s="153" t="str">
        <f t="shared" si="19"/>
        <v/>
      </c>
      <c r="Q51" s="153">
        <f>IFERROR(VLOOKUP('表1-经营分析'!C3,'基础数据3-2021年预算'!DW:DY,3,0),"")</f>
        <v>0</v>
      </c>
      <c r="R51" s="209"/>
      <c r="S51" s="222"/>
      <c r="T51" s="223" t="s">
        <v>176</v>
      </c>
      <c r="Y51" s="237"/>
      <c r="Z51" s="237"/>
      <c r="AA51" s="237"/>
      <c r="AB51" s="237"/>
      <c r="AC51" s="237"/>
    </row>
    <row r="52" s="135" customFormat="1" customHeight="1" spans="2:29">
      <c r="B52" s="195"/>
      <c r="C52" s="196" t="s">
        <v>230</v>
      </c>
      <c r="D52" s="153">
        <f>'表2-边际贡献'!E23+'表2-边际贡献'!E29</f>
        <v>0</v>
      </c>
      <c r="E52" s="153">
        <f>'表2-边际贡献'!F23+'表2-边际贡献'!F29</f>
        <v>0</v>
      </c>
      <c r="F52" s="153">
        <f>'表2-边际贡献'!G23+'表2-边际贡献'!G29</f>
        <v>0</v>
      </c>
      <c r="G52" s="153">
        <f>'表2-边际贡献'!H23+'表2-边际贡献'!H29</f>
        <v>0</v>
      </c>
      <c r="H52" s="153">
        <f>'表2-边际贡献'!I23+'表2-边际贡献'!I29</f>
        <v>0</v>
      </c>
      <c r="I52" s="153">
        <f>'表2-边际贡献'!J23+'表2-边际贡献'!J29</f>
        <v>0</v>
      </c>
      <c r="J52" s="153">
        <f>'表2-边际贡献'!K23+'表2-边际贡献'!K29</f>
        <v>0</v>
      </c>
      <c r="K52" s="153">
        <f>'表2-边际贡献'!L23+'表2-边际贡献'!L29</f>
        <v>0</v>
      </c>
      <c r="L52" s="153">
        <f>'表2-边际贡献'!M23+'表2-边际贡献'!M29</f>
        <v>0</v>
      </c>
      <c r="M52" s="153">
        <f>'表2-边际贡献'!N23+'表2-边际贡献'!N29</f>
        <v>0</v>
      </c>
      <c r="N52" s="153">
        <f>'表2-边际贡献'!O23+'表2-边际贡献'!O29</f>
        <v>0</v>
      </c>
      <c r="O52" s="153">
        <f>'表2-边际贡献'!P23+'表2-边际贡献'!P29</f>
        <v>0</v>
      </c>
      <c r="P52" s="209"/>
      <c r="Q52" s="209"/>
      <c r="R52" s="209"/>
      <c r="S52" s="222"/>
      <c r="T52" s="223" t="s">
        <v>176</v>
      </c>
      <c r="Y52" s="237"/>
      <c r="Z52" s="237"/>
      <c r="AA52" s="237"/>
      <c r="AB52" s="237"/>
      <c r="AC52" s="237"/>
    </row>
    <row r="53" s="135" customFormat="1" customHeight="1" spans="2:29">
      <c r="B53" s="195"/>
      <c r="C53" s="196" t="s">
        <v>231</v>
      </c>
      <c r="D53" s="180" t="str">
        <f>IFERROR(D45/D52,"")</f>
        <v/>
      </c>
      <c r="E53" s="180" t="str">
        <f t="shared" ref="E53:O53" si="20">IFERROR(E45/E52,"")</f>
        <v/>
      </c>
      <c r="F53" s="180" t="str">
        <f t="shared" si="20"/>
        <v/>
      </c>
      <c r="G53" s="180" t="str">
        <f t="shared" si="20"/>
        <v/>
      </c>
      <c r="H53" s="180" t="str">
        <f t="shared" si="20"/>
        <v/>
      </c>
      <c r="I53" s="180" t="str">
        <f t="shared" si="20"/>
        <v/>
      </c>
      <c r="J53" s="180" t="str">
        <f t="shared" si="20"/>
        <v/>
      </c>
      <c r="K53" s="180" t="str">
        <f t="shared" si="20"/>
        <v/>
      </c>
      <c r="L53" s="180" t="str">
        <f t="shared" si="20"/>
        <v/>
      </c>
      <c r="M53" s="180" t="str">
        <f t="shared" si="20"/>
        <v/>
      </c>
      <c r="N53" s="180" t="str">
        <f t="shared" si="20"/>
        <v/>
      </c>
      <c r="O53" s="180" t="str">
        <f t="shared" si="20"/>
        <v/>
      </c>
      <c r="P53" s="153"/>
      <c r="Q53" s="209"/>
      <c r="R53" s="209"/>
      <c r="S53" s="222"/>
      <c r="T53" s="223" t="s">
        <v>176</v>
      </c>
      <c r="Y53" s="237"/>
      <c r="Z53" s="237"/>
      <c r="AA53" s="237"/>
      <c r="AB53" s="237"/>
      <c r="AC53" s="237"/>
    </row>
    <row r="54" s="135" customFormat="1" customHeight="1" spans="2:29">
      <c r="B54" s="195"/>
      <c r="C54" s="196" t="s">
        <v>232</v>
      </c>
      <c r="D54" s="180" t="str">
        <f>IFERROR(D47/D52,"")</f>
        <v/>
      </c>
      <c r="E54" s="180" t="str">
        <f t="shared" ref="E54:O54" si="21">IFERROR(E47/E52,"")</f>
        <v/>
      </c>
      <c r="F54" s="180" t="str">
        <f t="shared" si="21"/>
        <v/>
      </c>
      <c r="G54" s="180" t="str">
        <f t="shared" si="21"/>
        <v/>
      </c>
      <c r="H54" s="180" t="str">
        <f t="shared" si="21"/>
        <v/>
      </c>
      <c r="I54" s="180" t="str">
        <f t="shared" si="21"/>
        <v/>
      </c>
      <c r="J54" s="180" t="str">
        <f t="shared" si="21"/>
        <v/>
      </c>
      <c r="K54" s="180" t="str">
        <f t="shared" si="21"/>
        <v/>
      </c>
      <c r="L54" s="180" t="str">
        <f t="shared" si="21"/>
        <v/>
      </c>
      <c r="M54" s="180" t="str">
        <f t="shared" si="21"/>
        <v/>
      </c>
      <c r="N54" s="180" t="str">
        <f t="shared" si="21"/>
        <v/>
      </c>
      <c r="O54" s="180" t="str">
        <f t="shared" si="21"/>
        <v/>
      </c>
      <c r="P54" s="153"/>
      <c r="Q54" s="209"/>
      <c r="R54" s="209"/>
      <c r="S54" s="222"/>
      <c r="T54" s="223" t="s">
        <v>176</v>
      </c>
      <c r="Y54" s="237"/>
      <c r="Z54" s="237"/>
      <c r="AA54" s="237"/>
      <c r="AB54" s="237"/>
      <c r="AC54" s="237"/>
    </row>
    <row r="55" s="135" customFormat="1" customHeight="1" spans="2:29">
      <c r="B55" s="195"/>
      <c r="C55" s="199" t="s">
        <v>233</v>
      </c>
      <c r="D55" s="180" t="str">
        <f>IFERROR(D5/D52*10000,"")</f>
        <v/>
      </c>
      <c r="E55" s="180" t="str">
        <f t="shared" ref="E55:O55" si="22">IFERROR(E5/E52*10000,"")</f>
        <v/>
      </c>
      <c r="F55" s="180" t="str">
        <f t="shared" si="22"/>
        <v/>
      </c>
      <c r="G55" s="180" t="str">
        <f t="shared" si="22"/>
        <v/>
      </c>
      <c r="H55" s="180" t="str">
        <f t="shared" si="22"/>
        <v/>
      </c>
      <c r="I55" s="180" t="str">
        <f t="shared" si="22"/>
        <v/>
      </c>
      <c r="J55" s="180" t="str">
        <f t="shared" si="22"/>
        <v/>
      </c>
      <c r="K55" s="180" t="str">
        <f t="shared" si="22"/>
        <v/>
      </c>
      <c r="L55" s="180" t="str">
        <f t="shared" si="22"/>
        <v/>
      </c>
      <c r="M55" s="180" t="str">
        <f t="shared" si="22"/>
        <v/>
      </c>
      <c r="N55" s="180" t="str">
        <f t="shared" si="22"/>
        <v/>
      </c>
      <c r="O55" s="180" t="str">
        <f t="shared" si="22"/>
        <v/>
      </c>
      <c r="P55" s="153"/>
      <c r="Q55" s="209"/>
      <c r="R55" s="209"/>
      <c r="S55" s="222"/>
      <c r="T55" s="223" t="s">
        <v>176</v>
      </c>
      <c r="Y55" s="237"/>
      <c r="Z55" s="237"/>
      <c r="AA55" s="237"/>
      <c r="AB55" s="237"/>
      <c r="AC55" s="237"/>
    </row>
    <row r="56" s="135" customFormat="1" customHeight="1" spans="2:29">
      <c r="B56" s="195"/>
      <c r="C56" s="199" t="s">
        <v>234</v>
      </c>
      <c r="D56" s="200" t="str">
        <f t="shared" ref="D56:O56" si="23">IFERROR(D41/D52*10000,"")</f>
        <v/>
      </c>
      <c r="E56" s="200" t="str">
        <f t="shared" si="23"/>
        <v/>
      </c>
      <c r="F56" s="200" t="str">
        <f t="shared" si="23"/>
        <v/>
      </c>
      <c r="G56" s="200" t="str">
        <f t="shared" si="23"/>
        <v/>
      </c>
      <c r="H56" s="200" t="str">
        <f t="shared" si="23"/>
        <v/>
      </c>
      <c r="I56" s="200" t="str">
        <f t="shared" si="23"/>
        <v/>
      </c>
      <c r="J56" s="200" t="str">
        <f t="shared" si="23"/>
        <v/>
      </c>
      <c r="K56" s="200" t="str">
        <f t="shared" si="23"/>
        <v/>
      </c>
      <c r="L56" s="200" t="str">
        <f t="shared" si="23"/>
        <v/>
      </c>
      <c r="M56" s="200" t="str">
        <f t="shared" si="23"/>
        <v/>
      </c>
      <c r="N56" s="200" t="str">
        <f t="shared" si="23"/>
        <v/>
      </c>
      <c r="O56" s="200" t="str">
        <f t="shared" si="23"/>
        <v/>
      </c>
      <c r="P56" s="210"/>
      <c r="Q56" s="235"/>
      <c r="R56" s="235"/>
      <c r="S56" s="222"/>
      <c r="T56" s="223" t="s">
        <v>176</v>
      </c>
      <c r="Y56" s="237"/>
      <c r="Z56" s="237"/>
      <c r="AA56" s="237"/>
      <c r="AB56" s="237"/>
      <c r="AC56" s="237"/>
    </row>
    <row r="57" s="135" customFormat="1" customHeight="1" spans="2:29">
      <c r="B57" s="195"/>
      <c r="C57" s="199" t="s">
        <v>235</v>
      </c>
      <c r="D57" s="180" t="str">
        <f t="shared" ref="D57:O57" si="24">IFERROR(D29/D52*10000,"")</f>
        <v/>
      </c>
      <c r="E57" s="180" t="str">
        <f t="shared" si="24"/>
        <v/>
      </c>
      <c r="F57" s="180" t="str">
        <f t="shared" si="24"/>
        <v/>
      </c>
      <c r="G57" s="180" t="str">
        <f t="shared" si="24"/>
        <v/>
      </c>
      <c r="H57" s="180" t="str">
        <f t="shared" si="24"/>
        <v/>
      </c>
      <c r="I57" s="180" t="str">
        <f t="shared" si="24"/>
        <v/>
      </c>
      <c r="J57" s="180" t="str">
        <f t="shared" si="24"/>
        <v/>
      </c>
      <c r="K57" s="180" t="str">
        <f t="shared" si="24"/>
        <v/>
      </c>
      <c r="L57" s="180" t="str">
        <f t="shared" si="24"/>
        <v/>
      </c>
      <c r="M57" s="180" t="str">
        <f t="shared" si="24"/>
        <v/>
      </c>
      <c r="N57" s="180" t="str">
        <f t="shared" si="24"/>
        <v/>
      </c>
      <c r="O57" s="180" t="str">
        <f t="shared" si="24"/>
        <v/>
      </c>
      <c r="P57" s="153"/>
      <c r="Q57" s="209"/>
      <c r="R57" s="209"/>
      <c r="S57" s="222"/>
      <c r="T57" s="223" t="s">
        <v>176</v>
      </c>
      <c r="Y57" s="237"/>
      <c r="Z57" s="237"/>
      <c r="AA57" s="237"/>
      <c r="AB57" s="237"/>
      <c r="AC57" s="237"/>
    </row>
    <row r="58" s="135" customFormat="1" customHeight="1" spans="2:29">
      <c r="B58" s="195"/>
      <c r="C58" s="199" t="s">
        <v>236</v>
      </c>
      <c r="D58" s="198" t="str">
        <f>IFERROR(D28/(D28+D21+D43),"")</f>
        <v/>
      </c>
      <c r="E58" s="198" t="str">
        <f t="shared" ref="E58:Q58" si="25">IFERROR(E28/(E28+E21+E43),"")</f>
        <v/>
      </c>
      <c r="F58" s="198" t="str">
        <f t="shared" si="25"/>
        <v/>
      </c>
      <c r="G58" s="198" t="str">
        <f t="shared" si="25"/>
        <v/>
      </c>
      <c r="H58" s="198" t="str">
        <f t="shared" si="25"/>
        <v/>
      </c>
      <c r="I58" s="198" t="str">
        <f t="shared" si="25"/>
        <v/>
      </c>
      <c r="J58" s="198" t="str">
        <f t="shared" si="25"/>
        <v/>
      </c>
      <c r="K58" s="198" t="str">
        <f t="shared" si="25"/>
        <v/>
      </c>
      <c r="L58" s="198" t="str">
        <f t="shared" si="25"/>
        <v/>
      </c>
      <c r="M58" s="198" t="str">
        <f t="shared" si="25"/>
        <v/>
      </c>
      <c r="N58" s="198" t="str">
        <f t="shared" si="25"/>
        <v/>
      </c>
      <c r="O58" s="198" t="str">
        <f t="shared" si="25"/>
        <v/>
      </c>
      <c r="P58" s="211" t="str">
        <f t="shared" si="25"/>
        <v/>
      </c>
      <c r="Q58" s="211" t="str">
        <f t="shared" si="25"/>
        <v/>
      </c>
      <c r="R58" s="235"/>
      <c r="S58" s="222"/>
      <c r="T58" s="223" t="s">
        <v>176</v>
      </c>
      <c r="Y58" s="237"/>
      <c r="Z58" s="237"/>
      <c r="AA58" s="237"/>
      <c r="AB58" s="237"/>
      <c r="AC58" s="237"/>
    </row>
    <row r="59" s="135" customFormat="1" customHeight="1" spans="2:29">
      <c r="B59" s="195"/>
      <c r="C59" s="199" t="s">
        <v>237</v>
      </c>
      <c r="D59" s="180" t="str">
        <f t="shared" ref="D59:Q59" si="26">IFERROR(D5/D31,"")</f>
        <v/>
      </c>
      <c r="E59" s="180" t="str">
        <f t="shared" si="26"/>
        <v/>
      </c>
      <c r="F59" s="180" t="str">
        <f t="shared" si="26"/>
        <v/>
      </c>
      <c r="G59" s="180" t="str">
        <f t="shared" si="26"/>
        <v/>
      </c>
      <c r="H59" s="180" t="str">
        <f t="shared" si="26"/>
        <v/>
      </c>
      <c r="I59" s="180" t="str">
        <f t="shared" si="26"/>
        <v/>
      </c>
      <c r="J59" s="180" t="str">
        <f t="shared" si="26"/>
        <v/>
      </c>
      <c r="K59" s="180" t="str">
        <f t="shared" si="26"/>
        <v/>
      </c>
      <c r="L59" s="180" t="str">
        <f t="shared" si="26"/>
        <v/>
      </c>
      <c r="M59" s="180" t="str">
        <f t="shared" si="26"/>
        <v/>
      </c>
      <c r="N59" s="180" t="str">
        <f t="shared" si="26"/>
        <v/>
      </c>
      <c r="O59" s="180" t="str">
        <f t="shared" si="26"/>
        <v/>
      </c>
      <c r="P59" s="153" t="str">
        <f t="shared" si="26"/>
        <v/>
      </c>
      <c r="Q59" s="209" t="str">
        <f t="shared" si="26"/>
        <v/>
      </c>
      <c r="R59" s="209"/>
      <c r="S59" s="222"/>
      <c r="T59" s="223" t="s">
        <v>176</v>
      </c>
      <c r="Y59" s="237"/>
      <c r="Z59" s="237"/>
      <c r="AA59" s="237"/>
      <c r="AB59" s="237"/>
      <c r="AC59" s="237"/>
    </row>
    <row r="60" s="135" customFormat="1" customHeight="1" spans="2:29">
      <c r="B60" s="195"/>
      <c r="C60" s="199" t="s">
        <v>238</v>
      </c>
      <c r="D60" s="201" t="str">
        <f t="shared" ref="D60:Q60" si="27">IFERROR(D41/D5,"")</f>
        <v/>
      </c>
      <c r="E60" s="201" t="str">
        <f t="shared" si="27"/>
        <v/>
      </c>
      <c r="F60" s="201" t="str">
        <f t="shared" si="27"/>
        <v/>
      </c>
      <c r="G60" s="201" t="str">
        <f t="shared" si="27"/>
        <v/>
      </c>
      <c r="H60" s="201" t="str">
        <f t="shared" si="27"/>
        <v/>
      </c>
      <c r="I60" s="201" t="str">
        <f t="shared" si="27"/>
        <v/>
      </c>
      <c r="J60" s="201" t="str">
        <f t="shared" si="27"/>
        <v/>
      </c>
      <c r="K60" s="201" t="str">
        <f t="shared" si="27"/>
        <v/>
      </c>
      <c r="L60" s="201" t="str">
        <f t="shared" si="27"/>
        <v/>
      </c>
      <c r="M60" s="201" t="str">
        <f t="shared" si="27"/>
        <v/>
      </c>
      <c r="N60" s="201" t="str">
        <f t="shared" si="27"/>
        <v/>
      </c>
      <c r="O60" s="201" t="str">
        <f t="shared" si="27"/>
        <v/>
      </c>
      <c r="P60" s="211" t="str">
        <f t="shared" si="27"/>
        <v/>
      </c>
      <c r="Q60" s="211" t="str">
        <f t="shared" si="27"/>
        <v/>
      </c>
      <c r="R60" s="235"/>
      <c r="S60" s="222"/>
      <c r="T60" s="223" t="s">
        <v>176</v>
      </c>
      <c r="Y60" s="237"/>
      <c r="Z60" s="237"/>
      <c r="AA60" s="237"/>
      <c r="AB60" s="237"/>
      <c r="AC60" s="237"/>
    </row>
    <row r="61" s="135" customFormat="1" customHeight="1" spans="2:29">
      <c r="B61" s="195"/>
      <c r="C61" s="199" t="s">
        <v>239</v>
      </c>
      <c r="D61" s="180"/>
      <c r="E61" s="180"/>
      <c r="F61" s="180"/>
      <c r="G61" s="180"/>
      <c r="H61" s="180"/>
      <c r="I61" s="180"/>
      <c r="J61" s="180"/>
      <c r="K61" s="180"/>
      <c r="L61" s="180"/>
      <c r="M61" s="180"/>
      <c r="N61" s="180"/>
      <c r="O61" s="180"/>
      <c r="P61" s="153"/>
      <c r="Q61" s="209"/>
      <c r="R61" s="209"/>
      <c r="S61" s="222"/>
      <c r="T61" s="223" t="s">
        <v>176</v>
      </c>
      <c r="Y61" s="237"/>
      <c r="Z61" s="237"/>
      <c r="AA61" s="237"/>
      <c r="AB61" s="237"/>
      <c r="AC61" s="237"/>
    </row>
    <row r="62" s="135" customFormat="1" customHeight="1" spans="2:29">
      <c r="B62" s="195"/>
      <c r="C62" s="199" t="s">
        <v>239</v>
      </c>
      <c r="D62" s="180"/>
      <c r="E62" s="180"/>
      <c r="F62" s="180"/>
      <c r="G62" s="180"/>
      <c r="H62" s="180"/>
      <c r="I62" s="180"/>
      <c r="J62" s="180"/>
      <c r="K62" s="180"/>
      <c r="L62" s="180"/>
      <c r="M62" s="180"/>
      <c r="N62" s="180"/>
      <c r="O62" s="180"/>
      <c r="P62" s="153"/>
      <c r="Q62" s="209"/>
      <c r="R62" s="209"/>
      <c r="S62" s="222"/>
      <c r="T62" s="223" t="s">
        <v>176</v>
      </c>
      <c r="Y62" s="237"/>
      <c r="Z62" s="237"/>
      <c r="AA62" s="237"/>
      <c r="AB62" s="237"/>
      <c r="AC62" s="237"/>
    </row>
    <row r="63" s="135" customFormat="1" customHeight="1" spans="2:29">
      <c r="B63" s="202"/>
      <c r="C63" s="203" t="s">
        <v>239</v>
      </c>
      <c r="D63" s="204"/>
      <c r="E63" s="204"/>
      <c r="F63" s="204"/>
      <c r="G63" s="204"/>
      <c r="H63" s="204"/>
      <c r="I63" s="204"/>
      <c r="J63" s="204"/>
      <c r="K63" s="204"/>
      <c r="L63" s="204"/>
      <c r="M63" s="204"/>
      <c r="N63" s="204"/>
      <c r="O63" s="204"/>
      <c r="P63" s="204"/>
      <c r="Q63" s="236"/>
      <c r="R63" s="236"/>
      <c r="S63" s="225"/>
      <c r="T63" s="226" t="s">
        <v>176</v>
      </c>
      <c r="Y63" s="237"/>
      <c r="Z63" s="237"/>
      <c r="AA63" s="237"/>
      <c r="AB63" s="237"/>
      <c r="AC63" s="237"/>
    </row>
    <row r="64" s="135" customFormat="1" customHeight="1" spans="20:29">
      <c r="T64" s="141"/>
      <c r="U64" s="237"/>
      <c r="Y64" s="237"/>
      <c r="Z64" s="237"/>
      <c r="AA64" s="237"/>
      <c r="AB64" s="237"/>
      <c r="AC64" s="237"/>
    </row>
    <row r="65" s="135" customFormat="1" customHeight="1" spans="2:29">
      <c r="B65" s="238"/>
      <c r="T65" s="141"/>
      <c r="U65" s="237"/>
      <c r="Y65" s="237"/>
      <c r="Z65" s="237"/>
      <c r="AA65" s="237"/>
      <c r="AB65" s="237"/>
      <c r="AC65" s="237"/>
    </row>
    <row r="66" customHeight="1" spans="2:19">
      <c r="B66" s="133"/>
      <c r="C66" s="133"/>
      <c r="D66" s="239"/>
      <c r="E66" s="239"/>
      <c r="F66" s="239"/>
      <c r="G66" s="239"/>
      <c r="H66" s="239"/>
      <c r="I66" s="239"/>
      <c r="J66" s="239"/>
      <c r="K66" s="239"/>
      <c r="L66" s="239"/>
      <c r="M66" s="239"/>
      <c r="N66" s="239"/>
      <c r="O66" s="239"/>
      <c r="P66" s="239"/>
      <c r="Q66" s="239"/>
      <c r="R66" s="244"/>
      <c r="S66" s="244"/>
    </row>
    <row r="67" s="138" customFormat="1" customHeight="1" spans="2:20">
      <c r="B67" s="240"/>
      <c r="C67" s="240"/>
      <c r="D67" s="241"/>
      <c r="E67" s="241"/>
      <c r="F67" s="241"/>
      <c r="G67" s="241"/>
      <c r="H67" s="241"/>
      <c r="I67" s="242"/>
      <c r="J67" s="242"/>
      <c r="K67" s="243"/>
      <c r="L67" s="243"/>
      <c r="M67" s="243"/>
      <c r="N67" s="242"/>
      <c r="O67" s="242"/>
      <c r="P67" s="242"/>
      <c r="Q67" s="242"/>
      <c r="R67" s="245"/>
      <c r="S67" s="246"/>
      <c r="T67" s="247"/>
    </row>
    <row r="68" s="139" customFormat="1" customHeight="1" spans="2:29">
      <c r="B68" s="134"/>
      <c r="C68" s="134"/>
      <c r="R68" s="140"/>
      <c r="S68" s="140"/>
      <c r="T68" s="141"/>
      <c r="U68" s="140"/>
      <c r="V68" s="140"/>
      <c r="W68" s="140"/>
      <c r="X68" s="140"/>
      <c r="Y68" s="140"/>
      <c r="Z68" s="140"/>
      <c r="AA68" s="140"/>
      <c r="AB68" s="140"/>
      <c r="AC68" s="140"/>
    </row>
    <row r="69" customHeight="1" spans="2:3">
      <c r="B69" s="134"/>
      <c r="C69" s="134"/>
    </row>
    <row r="70" customHeight="1" spans="2:3">
      <c r="B70" s="134"/>
      <c r="C70" s="134"/>
    </row>
    <row r="71" customHeight="1" spans="2:3">
      <c r="B71" s="134"/>
      <c r="C71" s="134"/>
    </row>
  </sheetData>
  <sheetProtection selectLockedCells="1"/>
  <protectedRanges>
    <protectedRange sqref="R4" name="区域1"/>
    <protectedRange sqref="R5:R41" name="区域1_1"/>
  </protectedRanges>
  <mergeCells count="22">
    <mergeCell ref="B2:T2"/>
    <mergeCell ref="B4:C4"/>
    <mergeCell ref="B5:C5"/>
    <mergeCell ref="B17:C17"/>
    <mergeCell ref="B23:C23"/>
    <mergeCell ref="B24:C24"/>
    <mergeCell ref="B25:C25"/>
    <mergeCell ref="B26:C26"/>
    <mergeCell ref="B32:C32"/>
    <mergeCell ref="B33:C33"/>
    <mergeCell ref="B34:C34"/>
    <mergeCell ref="B35:C35"/>
    <mergeCell ref="B36:C36"/>
    <mergeCell ref="B37:C37"/>
    <mergeCell ref="B38:C38"/>
    <mergeCell ref="B39:C39"/>
    <mergeCell ref="B40:C40"/>
    <mergeCell ref="B41:C41"/>
    <mergeCell ref="B42:C42"/>
    <mergeCell ref="B43:C43"/>
    <mergeCell ref="B44:C44"/>
    <mergeCell ref="B45:B63"/>
  </mergeCells>
  <dataValidations count="1">
    <dataValidation type="list" allowBlank="1" showInputMessage="1" showErrorMessage="1" sqref="R4">
      <formula1>$D$4:$O$4</formula1>
    </dataValidation>
  </dataValidations>
  <hyperlinks>
    <hyperlink ref="B17" location="利润表!R3" display="总成本"/>
  </hyperlinks>
  <pageMargins left="0.699305555555556" right="0.699305555555556" top="0.75" bottom="0.75" header="0.3" footer="0.3"/>
  <pageSetup paperSize="9" orientation="portrait" horizontalDpi="200" verticalDpi="300"/>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B1:W147"/>
  <sheetViews>
    <sheetView showGridLines="0" zoomScale="96" zoomScaleNormal="96" workbookViewId="0">
      <selection activeCell="I3" sqref="I3"/>
    </sheetView>
  </sheetViews>
  <sheetFormatPr defaultColWidth="9" defaultRowHeight="19.5" customHeight="1"/>
  <cols>
    <col min="1" max="1" width="9" style="120"/>
    <col min="2" max="2" width="28" style="120" customWidth="1"/>
    <col min="3" max="3" width="6.13333333333333" style="121" customWidth="1"/>
    <col min="4" max="4" width="6.13333333333333" style="122" customWidth="1"/>
    <col min="5" max="9" width="6.13333333333333" style="122" customWidth="1" outlineLevel="1"/>
    <col min="10" max="14" width="6.13333333333333" style="120" customWidth="1" outlineLevel="1"/>
    <col min="15" max="15" width="6.13333333333333" style="123" customWidth="1"/>
    <col min="16" max="16" width="11.25" style="120" customWidth="1"/>
    <col min="17" max="17" width="9.38333333333333" style="120" customWidth="1"/>
    <col min="18" max="16384" width="9" style="120"/>
  </cols>
  <sheetData>
    <row r="1" s="116" customFormat="1" ht="41" customHeight="1" spans="2:15">
      <c r="B1" s="4" t="str">
        <f>"2021年 "&amp;'表2-边际贡献'!B2&amp;" 收入、费用支出汇总表"</f>
        <v>2021年 请选择对应单位分公司 收入、费用支出汇总表</v>
      </c>
      <c r="C1" s="4"/>
      <c r="D1" s="4"/>
      <c r="E1" s="4"/>
      <c r="F1" s="4"/>
      <c r="G1" s="4"/>
      <c r="H1" s="4"/>
      <c r="I1" s="4"/>
      <c r="J1" s="4"/>
      <c r="K1" s="4"/>
      <c r="L1" s="4"/>
      <c r="M1" s="4"/>
      <c r="N1" s="4"/>
      <c r="O1" s="4"/>
    </row>
    <row r="2" s="117" customFormat="1" customHeight="1" spans="2:15">
      <c r="B2" s="43" t="str">
        <f>"编制单位："&amp;'表2-边际贡献'!B2</f>
        <v>编制单位：请选择对应单位分公司</v>
      </c>
      <c r="C2" s="32"/>
      <c r="D2" s="32"/>
      <c r="E2" s="32"/>
      <c r="F2" s="32"/>
      <c r="G2" s="32"/>
      <c r="H2" s="32"/>
      <c r="I2" s="32"/>
      <c r="J2" s="32"/>
      <c r="K2" s="32"/>
      <c r="L2" s="32"/>
      <c r="M2" s="32"/>
      <c r="N2" s="32"/>
      <c r="O2" s="128" t="s">
        <v>172</v>
      </c>
    </row>
    <row r="3" ht="33" customHeight="1" spans="2:17">
      <c r="B3" s="124" t="s">
        <v>173</v>
      </c>
      <c r="C3" s="34">
        <v>1</v>
      </c>
      <c r="D3" s="34">
        <v>2</v>
      </c>
      <c r="E3" s="34">
        <v>3</v>
      </c>
      <c r="F3" s="34">
        <v>4</v>
      </c>
      <c r="G3" s="34">
        <v>5</v>
      </c>
      <c r="H3" s="34">
        <v>6</v>
      </c>
      <c r="I3" s="34">
        <v>7</v>
      </c>
      <c r="J3" s="34">
        <v>8</v>
      </c>
      <c r="K3" s="34">
        <v>9</v>
      </c>
      <c r="L3" s="34">
        <v>10</v>
      </c>
      <c r="M3" s="34">
        <v>11</v>
      </c>
      <c r="N3" s="34">
        <v>12</v>
      </c>
      <c r="O3" s="37" t="s">
        <v>240</v>
      </c>
      <c r="Q3" s="117"/>
    </row>
    <row r="4" s="117" customFormat="1" customHeight="1" spans="2:23">
      <c r="B4" s="125" t="s">
        <v>17</v>
      </c>
      <c r="C4" s="10">
        <f t="shared" ref="C4:O4" si="0">C5+C10+C17+C21+C29+C30+C33+C35+C45+C51+C52+C53+C54+C55</f>
        <v>0</v>
      </c>
      <c r="D4" s="10">
        <f t="shared" si="0"/>
        <v>0</v>
      </c>
      <c r="E4" s="10">
        <f t="shared" si="0"/>
        <v>0</v>
      </c>
      <c r="F4" s="10">
        <f t="shared" si="0"/>
        <v>0</v>
      </c>
      <c r="G4" s="10">
        <f t="shared" si="0"/>
        <v>0</v>
      </c>
      <c r="H4" s="10">
        <f t="shared" si="0"/>
        <v>0</v>
      </c>
      <c r="I4" s="10">
        <f t="shared" si="0"/>
        <v>0</v>
      </c>
      <c r="J4" s="10">
        <f t="shared" si="0"/>
        <v>0</v>
      </c>
      <c r="K4" s="10">
        <f t="shared" si="0"/>
        <v>0</v>
      </c>
      <c r="L4" s="10">
        <f t="shared" si="0"/>
        <v>0</v>
      </c>
      <c r="M4" s="10">
        <f t="shared" si="0"/>
        <v>0</v>
      </c>
      <c r="N4" s="10">
        <f t="shared" si="0"/>
        <v>0</v>
      </c>
      <c r="O4" s="39">
        <f t="shared" si="0"/>
        <v>0</v>
      </c>
      <c r="Q4" s="120"/>
      <c r="V4" s="118"/>
      <c r="W4" s="118"/>
    </row>
    <row r="5" s="117" customFormat="1" customHeight="1" spans="2:15">
      <c r="B5" s="126">
        <v>1.1</v>
      </c>
      <c r="C5" s="10">
        <f t="shared" ref="C5:O5" si="1">SUM(C6:C9)</f>
        <v>0</v>
      </c>
      <c r="D5" s="10">
        <f t="shared" si="1"/>
        <v>0</v>
      </c>
      <c r="E5" s="10">
        <f t="shared" si="1"/>
        <v>0</v>
      </c>
      <c r="F5" s="10">
        <f t="shared" si="1"/>
        <v>0</v>
      </c>
      <c r="G5" s="10">
        <f t="shared" si="1"/>
        <v>0</v>
      </c>
      <c r="H5" s="10">
        <f t="shared" si="1"/>
        <v>0</v>
      </c>
      <c r="I5" s="10">
        <f t="shared" si="1"/>
        <v>0</v>
      </c>
      <c r="J5" s="10">
        <f t="shared" si="1"/>
        <v>0</v>
      </c>
      <c r="K5" s="10">
        <f t="shared" si="1"/>
        <v>0</v>
      </c>
      <c r="L5" s="10">
        <f t="shared" si="1"/>
        <v>0</v>
      </c>
      <c r="M5" s="10">
        <f t="shared" si="1"/>
        <v>0</v>
      </c>
      <c r="N5" s="10">
        <f t="shared" si="1"/>
        <v>0</v>
      </c>
      <c r="O5" s="39">
        <f t="shared" si="1"/>
        <v>0</v>
      </c>
    </row>
    <row r="6" s="117" customFormat="1" hidden="1" customHeight="1" outlineLevel="1" spans="2:15">
      <c r="B6" s="126" t="s">
        <v>19</v>
      </c>
      <c r="C6" s="13">
        <f>'基础数据1-2021年损益'!C6/10000</f>
        <v>0</v>
      </c>
      <c r="D6" s="13">
        <f>'基础数据1-2021年损益'!D6/10000</f>
        <v>0</v>
      </c>
      <c r="E6" s="13">
        <f>'基础数据1-2021年损益'!E6/10000</f>
        <v>0</v>
      </c>
      <c r="F6" s="13">
        <f>'基础数据1-2021年损益'!F6/10000</f>
        <v>0</v>
      </c>
      <c r="G6" s="13">
        <f>'基础数据1-2021年损益'!G6/10000</f>
        <v>0</v>
      </c>
      <c r="H6" s="13">
        <f>'基础数据1-2021年损益'!H6/10000</f>
        <v>0</v>
      </c>
      <c r="I6" s="13">
        <f>'基础数据1-2021年损益'!I6/10000</f>
        <v>0</v>
      </c>
      <c r="J6" s="13">
        <f>'基础数据1-2021年损益'!J6/10000</f>
        <v>0</v>
      </c>
      <c r="K6" s="13">
        <f>'基础数据1-2021年损益'!K6/10000</f>
        <v>0</v>
      </c>
      <c r="L6" s="13">
        <f>'基础数据1-2021年损益'!L6/10000</f>
        <v>0</v>
      </c>
      <c r="M6" s="13">
        <f>'基础数据1-2021年损益'!M6/10000</f>
        <v>0</v>
      </c>
      <c r="N6" s="13">
        <f>'基础数据1-2021年损益'!N6/10000</f>
        <v>0</v>
      </c>
      <c r="O6" s="40">
        <f>SUM(C6:N6)</f>
        <v>0</v>
      </c>
    </row>
    <row r="7" s="118" customFormat="1" hidden="1" customHeight="1" outlineLevel="1" spans="2:18">
      <c r="B7" s="126" t="s">
        <v>20</v>
      </c>
      <c r="C7" s="13">
        <f>'基础数据1-2021年损益'!C7/10000</f>
        <v>0</v>
      </c>
      <c r="D7" s="13">
        <f>'基础数据1-2021年损益'!D7/10000</f>
        <v>0</v>
      </c>
      <c r="E7" s="13">
        <f>'基础数据1-2021年损益'!E7/10000</f>
        <v>0</v>
      </c>
      <c r="F7" s="13">
        <f>'基础数据1-2021年损益'!F7/10000</f>
        <v>0</v>
      </c>
      <c r="G7" s="13">
        <f>'基础数据1-2021年损益'!G7/10000</f>
        <v>0</v>
      </c>
      <c r="H7" s="13">
        <f>'基础数据1-2021年损益'!H7/10000</f>
        <v>0</v>
      </c>
      <c r="I7" s="13">
        <f>'基础数据1-2021年损益'!I7/10000</f>
        <v>0</v>
      </c>
      <c r="J7" s="13">
        <f>'基础数据1-2021年损益'!J7/10000</f>
        <v>0</v>
      </c>
      <c r="K7" s="13">
        <f>'基础数据1-2021年损益'!K7/10000</f>
        <v>0</v>
      </c>
      <c r="L7" s="13">
        <f>'基础数据1-2021年损益'!L7/10000</f>
        <v>0</v>
      </c>
      <c r="M7" s="13">
        <f>'基础数据1-2021年损益'!M7/10000</f>
        <v>0</v>
      </c>
      <c r="N7" s="13">
        <f>'基础数据1-2021年损益'!N7/10000</f>
        <v>0</v>
      </c>
      <c r="O7" s="40">
        <f t="shared" ref="O7:O9" si="2">SUM(C7:N7)</f>
        <v>0</v>
      </c>
      <c r="P7" s="117"/>
      <c r="Q7" s="117"/>
      <c r="R7" s="117"/>
    </row>
    <row r="8" hidden="1" customHeight="1" outlineLevel="1" spans="2:18">
      <c r="B8" s="126" t="s">
        <v>21</v>
      </c>
      <c r="C8" s="13">
        <f>'基础数据1-2021年损益'!C8/10000</f>
        <v>0</v>
      </c>
      <c r="D8" s="13">
        <f>'基础数据1-2021年损益'!D8/10000</f>
        <v>0</v>
      </c>
      <c r="E8" s="13">
        <f>'基础数据1-2021年损益'!E8/10000</f>
        <v>0</v>
      </c>
      <c r="F8" s="13">
        <f>'基础数据1-2021年损益'!F8/10000</f>
        <v>0</v>
      </c>
      <c r="G8" s="13">
        <f>'基础数据1-2021年损益'!G8/10000</f>
        <v>0</v>
      </c>
      <c r="H8" s="13">
        <f>'基础数据1-2021年损益'!H8/10000</f>
        <v>0</v>
      </c>
      <c r="I8" s="13">
        <f>'基础数据1-2021年损益'!I8/10000</f>
        <v>0</v>
      </c>
      <c r="J8" s="13">
        <f>'基础数据1-2021年损益'!J8/10000</f>
        <v>0</v>
      </c>
      <c r="K8" s="13">
        <f>'基础数据1-2021年损益'!K8/10000</f>
        <v>0</v>
      </c>
      <c r="L8" s="13">
        <f>'基础数据1-2021年损益'!L8/10000</f>
        <v>0</v>
      </c>
      <c r="M8" s="13">
        <f>'基础数据1-2021年损益'!M8/10000</f>
        <v>0</v>
      </c>
      <c r="N8" s="13">
        <f>'基础数据1-2021年损益'!N8/10000</f>
        <v>0</v>
      </c>
      <c r="O8" s="40">
        <f t="shared" si="2"/>
        <v>0</v>
      </c>
      <c r="P8" s="117"/>
      <c r="Q8" s="117"/>
      <c r="R8" s="117"/>
    </row>
    <row r="9" hidden="1" customHeight="1" outlineLevel="1" spans="2:18">
      <c r="B9" s="126" t="s">
        <v>22</v>
      </c>
      <c r="C9" s="13">
        <f>'基础数据1-2021年损益'!C9/10000</f>
        <v>0</v>
      </c>
      <c r="D9" s="13">
        <f>'基础数据1-2021年损益'!D9/10000</f>
        <v>0</v>
      </c>
      <c r="E9" s="13">
        <f>'基础数据1-2021年损益'!E9/10000</f>
        <v>0</v>
      </c>
      <c r="F9" s="13">
        <f>'基础数据1-2021年损益'!F9/10000</f>
        <v>0</v>
      </c>
      <c r="G9" s="13">
        <f>'基础数据1-2021年损益'!G9/10000</f>
        <v>0</v>
      </c>
      <c r="H9" s="13">
        <f>'基础数据1-2021年损益'!H9/10000</f>
        <v>0</v>
      </c>
      <c r="I9" s="13">
        <f>'基础数据1-2021年损益'!I9/10000</f>
        <v>0</v>
      </c>
      <c r="J9" s="13">
        <f>'基础数据1-2021年损益'!J9/10000</f>
        <v>0</v>
      </c>
      <c r="K9" s="13">
        <f>'基础数据1-2021年损益'!K9/10000</f>
        <v>0</v>
      </c>
      <c r="L9" s="13">
        <f>'基础数据1-2021年损益'!L9/10000</f>
        <v>0</v>
      </c>
      <c r="M9" s="13">
        <f>'基础数据1-2021年损益'!M9/10000</f>
        <v>0</v>
      </c>
      <c r="N9" s="13">
        <f>'基础数据1-2021年损益'!N9/10000</f>
        <v>0</v>
      </c>
      <c r="O9" s="40">
        <f t="shared" si="2"/>
        <v>0</v>
      </c>
      <c r="P9" s="117"/>
      <c r="Q9" s="117"/>
      <c r="R9" s="117"/>
    </row>
    <row r="10" customHeight="1" collapsed="1" spans="2:18">
      <c r="B10" s="126" t="s">
        <v>23</v>
      </c>
      <c r="C10" s="10">
        <f t="shared" ref="C10:O10" si="3">SUM(C11:C16)</f>
        <v>0</v>
      </c>
      <c r="D10" s="10">
        <f t="shared" si="3"/>
        <v>0</v>
      </c>
      <c r="E10" s="10">
        <f t="shared" si="3"/>
        <v>0</v>
      </c>
      <c r="F10" s="10">
        <f t="shared" si="3"/>
        <v>0</v>
      </c>
      <c r="G10" s="10">
        <f t="shared" si="3"/>
        <v>0</v>
      </c>
      <c r="H10" s="10">
        <f t="shared" si="3"/>
        <v>0</v>
      </c>
      <c r="I10" s="10">
        <f t="shared" si="3"/>
        <v>0</v>
      </c>
      <c r="J10" s="10">
        <f t="shared" si="3"/>
        <v>0</v>
      </c>
      <c r="K10" s="10">
        <f t="shared" si="3"/>
        <v>0</v>
      </c>
      <c r="L10" s="10">
        <f t="shared" si="3"/>
        <v>0</v>
      </c>
      <c r="M10" s="10">
        <f t="shared" si="3"/>
        <v>0</v>
      </c>
      <c r="N10" s="10">
        <f t="shared" si="3"/>
        <v>0</v>
      </c>
      <c r="O10" s="39">
        <f t="shared" si="3"/>
        <v>0</v>
      </c>
      <c r="P10" s="117"/>
      <c r="Q10" s="117"/>
      <c r="R10" s="117"/>
    </row>
    <row r="11" hidden="1" customHeight="1" outlineLevel="1" spans="2:18">
      <c r="B11" s="126" t="s">
        <v>24</v>
      </c>
      <c r="C11" s="13">
        <f>'基础数据1-2021年损益'!C11/10000</f>
        <v>0</v>
      </c>
      <c r="D11" s="13">
        <f>'基础数据1-2021年损益'!D11/10000</f>
        <v>0</v>
      </c>
      <c r="E11" s="13">
        <f>'基础数据1-2021年损益'!E11/10000</f>
        <v>0</v>
      </c>
      <c r="F11" s="13">
        <f>'基础数据1-2021年损益'!F11/10000</f>
        <v>0</v>
      </c>
      <c r="G11" s="13">
        <f>'基础数据1-2021年损益'!G11/10000</f>
        <v>0</v>
      </c>
      <c r="H11" s="13">
        <f>'基础数据1-2021年损益'!H11/10000</f>
        <v>0</v>
      </c>
      <c r="I11" s="13">
        <f>'基础数据1-2021年损益'!I11/10000</f>
        <v>0</v>
      </c>
      <c r="J11" s="13">
        <f>'基础数据1-2021年损益'!J11/10000</f>
        <v>0</v>
      </c>
      <c r="K11" s="13">
        <f>'基础数据1-2021年损益'!K11/10000</f>
        <v>0</v>
      </c>
      <c r="L11" s="13">
        <f>'基础数据1-2021年损益'!L11/10000</f>
        <v>0</v>
      </c>
      <c r="M11" s="13">
        <f>'基础数据1-2021年损益'!M11/10000</f>
        <v>0</v>
      </c>
      <c r="N11" s="13">
        <f>'基础数据1-2021年损益'!N11/10000</f>
        <v>0</v>
      </c>
      <c r="O11" s="40">
        <f t="shared" ref="O11:O16" si="4">SUM(C11:N11)</f>
        <v>0</v>
      </c>
      <c r="P11" s="117"/>
      <c r="Q11" s="117"/>
      <c r="R11" s="117"/>
    </row>
    <row r="12" hidden="1" customHeight="1" outlineLevel="1" spans="2:18">
      <c r="B12" s="126" t="s">
        <v>25</v>
      </c>
      <c r="C12" s="13">
        <f>'基础数据1-2021年损益'!C12/10000</f>
        <v>0</v>
      </c>
      <c r="D12" s="13">
        <f>'基础数据1-2021年损益'!D12/10000</f>
        <v>0</v>
      </c>
      <c r="E12" s="13">
        <f>'基础数据1-2021年损益'!E12/10000</f>
        <v>0</v>
      </c>
      <c r="F12" s="13">
        <f>'基础数据1-2021年损益'!F12/10000</f>
        <v>0</v>
      </c>
      <c r="G12" s="13">
        <f>'基础数据1-2021年损益'!G12/10000</f>
        <v>0</v>
      </c>
      <c r="H12" s="13">
        <f>'基础数据1-2021年损益'!H12/10000</f>
        <v>0</v>
      </c>
      <c r="I12" s="13">
        <f>'基础数据1-2021年损益'!I12/10000</f>
        <v>0</v>
      </c>
      <c r="J12" s="13">
        <f>'基础数据1-2021年损益'!J12/10000</f>
        <v>0</v>
      </c>
      <c r="K12" s="13">
        <f>'基础数据1-2021年损益'!K12/10000</f>
        <v>0</v>
      </c>
      <c r="L12" s="13">
        <f>'基础数据1-2021年损益'!L12/10000</f>
        <v>0</v>
      </c>
      <c r="M12" s="13">
        <f>'基础数据1-2021年损益'!M12/10000</f>
        <v>0</v>
      </c>
      <c r="N12" s="13">
        <f>'基础数据1-2021年损益'!N12/10000</f>
        <v>0</v>
      </c>
      <c r="O12" s="40">
        <f t="shared" si="4"/>
        <v>0</v>
      </c>
      <c r="P12" s="117"/>
      <c r="Q12" s="117"/>
      <c r="R12" s="117"/>
    </row>
    <row r="13" hidden="1" customHeight="1" outlineLevel="1" spans="2:18">
      <c r="B13" s="126" t="s">
        <v>26</v>
      </c>
      <c r="C13" s="13">
        <f>'基础数据1-2021年损益'!C13/10000</f>
        <v>0</v>
      </c>
      <c r="D13" s="13">
        <f>'基础数据1-2021年损益'!D13/10000</f>
        <v>0</v>
      </c>
      <c r="E13" s="13">
        <f>'基础数据1-2021年损益'!E13/10000</f>
        <v>0</v>
      </c>
      <c r="F13" s="13">
        <f>'基础数据1-2021年损益'!F13/10000</f>
        <v>0</v>
      </c>
      <c r="G13" s="13">
        <f>'基础数据1-2021年损益'!G13/10000</f>
        <v>0</v>
      </c>
      <c r="H13" s="13">
        <f>'基础数据1-2021年损益'!H13/10000</f>
        <v>0</v>
      </c>
      <c r="I13" s="13">
        <f>'基础数据1-2021年损益'!I13/10000</f>
        <v>0</v>
      </c>
      <c r="J13" s="13">
        <f>'基础数据1-2021年损益'!J13/10000</f>
        <v>0</v>
      </c>
      <c r="K13" s="13">
        <f>'基础数据1-2021年损益'!K13/10000</f>
        <v>0</v>
      </c>
      <c r="L13" s="13">
        <f>'基础数据1-2021年损益'!L13/10000</f>
        <v>0</v>
      </c>
      <c r="M13" s="13">
        <f>'基础数据1-2021年损益'!M13/10000</f>
        <v>0</v>
      </c>
      <c r="N13" s="13">
        <f>'基础数据1-2021年损益'!N13/10000</f>
        <v>0</v>
      </c>
      <c r="O13" s="40">
        <f t="shared" si="4"/>
        <v>0</v>
      </c>
      <c r="P13" s="117"/>
      <c r="Q13" s="117"/>
      <c r="R13" s="117"/>
    </row>
    <row r="14" hidden="1" customHeight="1" outlineLevel="1" spans="2:18">
      <c r="B14" s="126" t="s">
        <v>27</v>
      </c>
      <c r="C14" s="13">
        <f>'基础数据1-2021年损益'!C14/10000</f>
        <v>0</v>
      </c>
      <c r="D14" s="13">
        <f>'基础数据1-2021年损益'!D14/10000</f>
        <v>0</v>
      </c>
      <c r="E14" s="13">
        <f>'基础数据1-2021年损益'!E14/10000</f>
        <v>0</v>
      </c>
      <c r="F14" s="13">
        <f>'基础数据1-2021年损益'!F14/10000</f>
        <v>0</v>
      </c>
      <c r="G14" s="13">
        <f>'基础数据1-2021年损益'!G14/10000</f>
        <v>0</v>
      </c>
      <c r="H14" s="13">
        <f>'基础数据1-2021年损益'!H14/10000</f>
        <v>0</v>
      </c>
      <c r="I14" s="13">
        <f>'基础数据1-2021年损益'!I14/10000</f>
        <v>0</v>
      </c>
      <c r="J14" s="13">
        <f>'基础数据1-2021年损益'!J14/10000</f>
        <v>0</v>
      </c>
      <c r="K14" s="13">
        <f>'基础数据1-2021年损益'!K14/10000</f>
        <v>0</v>
      </c>
      <c r="L14" s="13">
        <f>'基础数据1-2021年损益'!L14/10000</f>
        <v>0</v>
      </c>
      <c r="M14" s="13">
        <f>'基础数据1-2021年损益'!M14/10000</f>
        <v>0</v>
      </c>
      <c r="N14" s="13">
        <f>'基础数据1-2021年损益'!N14/10000</f>
        <v>0</v>
      </c>
      <c r="O14" s="40">
        <f t="shared" si="4"/>
        <v>0</v>
      </c>
      <c r="P14" s="117"/>
      <c r="Q14" s="117"/>
      <c r="R14" s="117"/>
    </row>
    <row r="15" hidden="1" customHeight="1" outlineLevel="1" spans="2:18">
      <c r="B15" s="126" t="s">
        <v>28</v>
      </c>
      <c r="C15" s="13">
        <f>'基础数据1-2021年损益'!C15/10000</f>
        <v>0</v>
      </c>
      <c r="D15" s="13">
        <f>'基础数据1-2021年损益'!D15/10000</f>
        <v>0</v>
      </c>
      <c r="E15" s="13">
        <f>'基础数据1-2021年损益'!E15/10000</f>
        <v>0</v>
      </c>
      <c r="F15" s="13">
        <f>'基础数据1-2021年损益'!F15/10000</f>
        <v>0</v>
      </c>
      <c r="G15" s="13">
        <f>'基础数据1-2021年损益'!G15/10000</f>
        <v>0</v>
      </c>
      <c r="H15" s="13">
        <f>'基础数据1-2021年损益'!H15/10000</f>
        <v>0</v>
      </c>
      <c r="I15" s="13">
        <f>'基础数据1-2021年损益'!I15/10000</f>
        <v>0</v>
      </c>
      <c r="J15" s="13">
        <f>'基础数据1-2021年损益'!J15/10000</f>
        <v>0</v>
      </c>
      <c r="K15" s="13">
        <f>'基础数据1-2021年损益'!K15/10000</f>
        <v>0</v>
      </c>
      <c r="L15" s="13">
        <f>'基础数据1-2021年损益'!L15/10000</f>
        <v>0</v>
      </c>
      <c r="M15" s="13">
        <f>'基础数据1-2021年损益'!M15/10000</f>
        <v>0</v>
      </c>
      <c r="N15" s="13">
        <f>'基础数据1-2021年损益'!N15/10000</f>
        <v>0</v>
      </c>
      <c r="O15" s="40">
        <f t="shared" si="4"/>
        <v>0</v>
      </c>
      <c r="P15" s="117"/>
      <c r="Q15" s="117"/>
      <c r="R15" s="117"/>
    </row>
    <row r="16" hidden="1" customHeight="1" outlineLevel="1" spans="2:18">
      <c r="B16" s="126" t="s">
        <v>29</v>
      </c>
      <c r="C16" s="13">
        <f>'基础数据1-2021年损益'!C16/10000</f>
        <v>0</v>
      </c>
      <c r="D16" s="13">
        <f>'基础数据1-2021年损益'!D16/10000</f>
        <v>0</v>
      </c>
      <c r="E16" s="13">
        <f>'基础数据1-2021年损益'!E16/10000</f>
        <v>0</v>
      </c>
      <c r="F16" s="13">
        <f>'基础数据1-2021年损益'!F16/10000</f>
        <v>0</v>
      </c>
      <c r="G16" s="13">
        <f>'基础数据1-2021年损益'!G16/10000</f>
        <v>0</v>
      </c>
      <c r="H16" s="13">
        <f>'基础数据1-2021年损益'!H16/10000</f>
        <v>0</v>
      </c>
      <c r="I16" s="13">
        <f>'基础数据1-2021年损益'!I16/10000</f>
        <v>0</v>
      </c>
      <c r="J16" s="13">
        <f>'基础数据1-2021年损益'!J16/10000</f>
        <v>0</v>
      </c>
      <c r="K16" s="13">
        <f>'基础数据1-2021年损益'!K16/10000</f>
        <v>0</v>
      </c>
      <c r="L16" s="13">
        <f>'基础数据1-2021年损益'!L16/10000</f>
        <v>0</v>
      </c>
      <c r="M16" s="13">
        <f>'基础数据1-2021年损益'!M16/10000</f>
        <v>0</v>
      </c>
      <c r="N16" s="13">
        <f>'基础数据1-2021年损益'!N16/10000</f>
        <v>0</v>
      </c>
      <c r="O16" s="40">
        <f t="shared" si="4"/>
        <v>0</v>
      </c>
      <c r="P16" s="117"/>
      <c r="Q16" s="117"/>
      <c r="R16" s="117"/>
    </row>
    <row r="17" customHeight="1" collapsed="1" spans="2:18">
      <c r="B17" s="126" t="s">
        <v>30</v>
      </c>
      <c r="C17" s="10">
        <f t="shared" ref="C17:O17" si="5">SUM(C18:C20)</f>
        <v>0</v>
      </c>
      <c r="D17" s="10">
        <f t="shared" si="5"/>
        <v>0</v>
      </c>
      <c r="E17" s="10">
        <f t="shared" si="5"/>
        <v>0</v>
      </c>
      <c r="F17" s="10">
        <f t="shared" si="5"/>
        <v>0</v>
      </c>
      <c r="G17" s="10">
        <f t="shared" si="5"/>
        <v>0</v>
      </c>
      <c r="H17" s="10">
        <f t="shared" si="5"/>
        <v>0</v>
      </c>
      <c r="I17" s="10">
        <f t="shared" si="5"/>
        <v>0</v>
      </c>
      <c r="J17" s="10">
        <f t="shared" si="5"/>
        <v>0</v>
      </c>
      <c r="K17" s="10">
        <f t="shared" si="5"/>
        <v>0</v>
      </c>
      <c r="L17" s="10">
        <f t="shared" si="5"/>
        <v>0</v>
      </c>
      <c r="M17" s="10">
        <f t="shared" si="5"/>
        <v>0</v>
      </c>
      <c r="N17" s="10">
        <f t="shared" si="5"/>
        <v>0</v>
      </c>
      <c r="O17" s="39">
        <f t="shared" si="5"/>
        <v>0</v>
      </c>
      <c r="P17" s="117"/>
      <c r="Q17" s="117"/>
      <c r="R17" s="117"/>
    </row>
    <row r="18" hidden="1" customHeight="1" outlineLevel="1" spans="2:18">
      <c r="B18" s="126" t="s">
        <v>31</v>
      </c>
      <c r="C18" s="13">
        <f>'基础数据1-2021年损益'!C18/10000</f>
        <v>0</v>
      </c>
      <c r="D18" s="13">
        <f>'基础数据1-2021年损益'!D18/10000</f>
        <v>0</v>
      </c>
      <c r="E18" s="13">
        <f>'基础数据1-2021年损益'!E18/10000</f>
        <v>0</v>
      </c>
      <c r="F18" s="13">
        <f>'基础数据1-2021年损益'!F18/10000</f>
        <v>0</v>
      </c>
      <c r="G18" s="13">
        <f>'基础数据1-2021年损益'!G18/10000</f>
        <v>0</v>
      </c>
      <c r="H18" s="13">
        <f>'基础数据1-2021年损益'!H18/10000</f>
        <v>0</v>
      </c>
      <c r="I18" s="13">
        <f>'基础数据1-2021年损益'!I18/10000</f>
        <v>0</v>
      </c>
      <c r="J18" s="13">
        <f>'基础数据1-2021年损益'!J18/10000</f>
        <v>0</v>
      </c>
      <c r="K18" s="13">
        <f>'基础数据1-2021年损益'!K18/10000</f>
        <v>0</v>
      </c>
      <c r="L18" s="13">
        <f>'基础数据1-2021年损益'!L18/10000</f>
        <v>0</v>
      </c>
      <c r="M18" s="13">
        <f>'基础数据1-2021年损益'!M18/10000</f>
        <v>0</v>
      </c>
      <c r="N18" s="13">
        <f>'基础数据1-2021年损益'!N18/10000</f>
        <v>0</v>
      </c>
      <c r="O18" s="40">
        <f t="shared" ref="O18:O20" si="6">SUM(C18:N18)</f>
        <v>0</v>
      </c>
      <c r="P18" s="117"/>
      <c r="Q18" s="117"/>
      <c r="R18" s="117"/>
    </row>
    <row r="19" hidden="1" customHeight="1" outlineLevel="1" spans="2:18">
      <c r="B19" s="126" t="s">
        <v>32</v>
      </c>
      <c r="C19" s="13">
        <f>'基础数据1-2021年损益'!C19/10000</f>
        <v>0</v>
      </c>
      <c r="D19" s="13">
        <f>'基础数据1-2021年损益'!D19/10000</f>
        <v>0</v>
      </c>
      <c r="E19" s="13">
        <f>'基础数据1-2021年损益'!E19/10000</f>
        <v>0</v>
      </c>
      <c r="F19" s="13">
        <f>'基础数据1-2021年损益'!F19/10000</f>
        <v>0</v>
      </c>
      <c r="G19" s="13">
        <f>'基础数据1-2021年损益'!G19/10000</f>
        <v>0</v>
      </c>
      <c r="H19" s="13">
        <f>'基础数据1-2021年损益'!H19/10000</f>
        <v>0</v>
      </c>
      <c r="I19" s="13">
        <f>'基础数据1-2021年损益'!I19/10000</f>
        <v>0</v>
      </c>
      <c r="J19" s="13">
        <f>'基础数据1-2021年损益'!J19/10000</f>
        <v>0</v>
      </c>
      <c r="K19" s="13">
        <f>'基础数据1-2021年损益'!K19/10000</f>
        <v>0</v>
      </c>
      <c r="L19" s="13">
        <f>'基础数据1-2021年损益'!L19/10000</f>
        <v>0</v>
      </c>
      <c r="M19" s="13">
        <f>'基础数据1-2021年损益'!M19/10000</f>
        <v>0</v>
      </c>
      <c r="N19" s="13">
        <f>'基础数据1-2021年损益'!N19/10000</f>
        <v>0</v>
      </c>
      <c r="O19" s="40">
        <f t="shared" si="6"/>
        <v>0</v>
      </c>
      <c r="P19" s="117"/>
      <c r="Q19" s="117"/>
      <c r="R19" s="117"/>
    </row>
    <row r="20" hidden="1" customHeight="1" outlineLevel="1" spans="2:18">
      <c r="B20" s="126" t="s">
        <v>33</v>
      </c>
      <c r="C20" s="13">
        <f>'基础数据1-2021年损益'!C20/10000</f>
        <v>0</v>
      </c>
      <c r="D20" s="13">
        <f>'基础数据1-2021年损益'!D20/10000</f>
        <v>0</v>
      </c>
      <c r="E20" s="13">
        <f>'基础数据1-2021年损益'!E20/10000</f>
        <v>0</v>
      </c>
      <c r="F20" s="13">
        <f>'基础数据1-2021年损益'!F20/10000</f>
        <v>0</v>
      </c>
      <c r="G20" s="13">
        <f>'基础数据1-2021年损益'!G20/10000</f>
        <v>0</v>
      </c>
      <c r="H20" s="13">
        <f>'基础数据1-2021年损益'!H20/10000</f>
        <v>0</v>
      </c>
      <c r="I20" s="13">
        <f>'基础数据1-2021年损益'!I20/10000</f>
        <v>0</v>
      </c>
      <c r="J20" s="13">
        <f>'基础数据1-2021年损益'!J20/10000</f>
        <v>0</v>
      </c>
      <c r="K20" s="13">
        <f>'基础数据1-2021年损益'!K20/10000</f>
        <v>0</v>
      </c>
      <c r="L20" s="13">
        <f>'基础数据1-2021年损益'!L20/10000</f>
        <v>0</v>
      </c>
      <c r="M20" s="13">
        <f>'基础数据1-2021年损益'!M20/10000</f>
        <v>0</v>
      </c>
      <c r="N20" s="13">
        <f>'基础数据1-2021年损益'!N20/10000</f>
        <v>0</v>
      </c>
      <c r="O20" s="40">
        <f t="shared" si="6"/>
        <v>0</v>
      </c>
      <c r="P20" s="117"/>
      <c r="Q20" s="117"/>
      <c r="R20" s="117"/>
    </row>
    <row r="21" customHeight="1" collapsed="1" spans="2:18">
      <c r="B21" s="126" t="s">
        <v>34</v>
      </c>
      <c r="C21" s="10">
        <f t="shared" ref="C21:O21" si="7">SUM(C22:C28)</f>
        <v>0</v>
      </c>
      <c r="D21" s="10">
        <f t="shared" si="7"/>
        <v>0</v>
      </c>
      <c r="E21" s="10">
        <f t="shared" si="7"/>
        <v>0</v>
      </c>
      <c r="F21" s="10">
        <f t="shared" si="7"/>
        <v>0</v>
      </c>
      <c r="G21" s="10">
        <f t="shared" si="7"/>
        <v>0</v>
      </c>
      <c r="H21" s="10">
        <f t="shared" si="7"/>
        <v>0</v>
      </c>
      <c r="I21" s="10">
        <f t="shared" si="7"/>
        <v>0</v>
      </c>
      <c r="J21" s="10">
        <f t="shared" si="7"/>
        <v>0</v>
      </c>
      <c r="K21" s="10">
        <f t="shared" si="7"/>
        <v>0</v>
      </c>
      <c r="L21" s="10">
        <f t="shared" si="7"/>
        <v>0</v>
      </c>
      <c r="M21" s="10">
        <f t="shared" si="7"/>
        <v>0</v>
      </c>
      <c r="N21" s="10">
        <f t="shared" si="7"/>
        <v>0</v>
      </c>
      <c r="O21" s="39">
        <f t="shared" si="7"/>
        <v>0</v>
      </c>
      <c r="P21" s="117"/>
      <c r="Q21" s="117"/>
      <c r="R21" s="117"/>
    </row>
    <row r="22" hidden="1" customHeight="1" outlineLevel="1" spans="2:18">
      <c r="B22" s="126" t="s">
        <v>35</v>
      </c>
      <c r="C22" s="13">
        <f>'基础数据1-2021年损益'!C22/10000</f>
        <v>0</v>
      </c>
      <c r="D22" s="13">
        <f>'基础数据1-2021年损益'!D22/10000</f>
        <v>0</v>
      </c>
      <c r="E22" s="13">
        <f>'基础数据1-2021年损益'!E22/10000</f>
        <v>0</v>
      </c>
      <c r="F22" s="13">
        <f>'基础数据1-2021年损益'!F22/10000</f>
        <v>0</v>
      </c>
      <c r="G22" s="13">
        <f>'基础数据1-2021年损益'!G22/10000</f>
        <v>0</v>
      </c>
      <c r="H22" s="13">
        <f>'基础数据1-2021年损益'!H22/10000</f>
        <v>0</v>
      </c>
      <c r="I22" s="13">
        <f>'基础数据1-2021年损益'!I22/10000</f>
        <v>0</v>
      </c>
      <c r="J22" s="13">
        <f>'基础数据1-2021年损益'!J22/10000</f>
        <v>0</v>
      </c>
      <c r="K22" s="13">
        <f>'基础数据1-2021年损益'!K22/10000</f>
        <v>0</v>
      </c>
      <c r="L22" s="13">
        <f>'基础数据1-2021年损益'!L22/10000</f>
        <v>0</v>
      </c>
      <c r="M22" s="13">
        <f>'基础数据1-2021年损益'!M22/10000</f>
        <v>0</v>
      </c>
      <c r="N22" s="13">
        <f>'基础数据1-2021年损益'!N22/10000</f>
        <v>0</v>
      </c>
      <c r="O22" s="40">
        <f t="shared" ref="O22:O29" si="8">SUM(C22:N22)</f>
        <v>0</v>
      </c>
      <c r="P22" s="117"/>
      <c r="Q22" s="117"/>
      <c r="R22" s="117"/>
    </row>
    <row r="23" hidden="1" customHeight="1" outlineLevel="1" spans="2:18">
      <c r="B23" s="126" t="s">
        <v>36</v>
      </c>
      <c r="C23" s="13">
        <f>'基础数据1-2021年损益'!C23/10000</f>
        <v>0</v>
      </c>
      <c r="D23" s="13">
        <f>'基础数据1-2021年损益'!D23/10000</f>
        <v>0</v>
      </c>
      <c r="E23" s="13">
        <f>'基础数据1-2021年损益'!E23/10000</f>
        <v>0</v>
      </c>
      <c r="F23" s="13">
        <f>'基础数据1-2021年损益'!F23/10000</f>
        <v>0</v>
      </c>
      <c r="G23" s="13">
        <f>'基础数据1-2021年损益'!G23/10000</f>
        <v>0</v>
      </c>
      <c r="H23" s="13">
        <f>'基础数据1-2021年损益'!H23/10000</f>
        <v>0</v>
      </c>
      <c r="I23" s="13">
        <f>'基础数据1-2021年损益'!I23/10000</f>
        <v>0</v>
      </c>
      <c r="J23" s="13">
        <f>'基础数据1-2021年损益'!J23/10000</f>
        <v>0</v>
      </c>
      <c r="K23" s="13">
        <f>'基础数据1-2021年损益'!K23/10000</f>
        <v>0</v>
      </c>
      <c r="L23" s="13">
        <f>'基础数据1-2021年损益'!L23/10000</f>
        <v>0</v>
      </c>
      <c r="M23" s="13">
        <f>'基础数据1-2021年损益'!M23/10000</f>
        <v>0</v>
      </c>
      <c r="N23" s="13">
        <f>'基础数据1-2021年损益'!N23/10000</f>
        <v>0</v>
      </c>
      <c r="O23" s="40">
        <f t="shared" si="8"/>
        <v>0</v>
      </c>
      <c r="P23" s="117"/>
      <c r="Q23" s="117"/>
      <c r="R23" s="117"/>
    </row>
    <row r="24" hidden="1" customHeight="1" outlineLevel="1" spans="2:18">
      <c r="B24" s="126" t="s">
        <v>37</v>
      </c>
      <c r="C24" s="13">
        <f>'基础数据1-2021年损益'!C24/10000</f>
        <v>0</v>
      </c>
      <c r="D24" s="13">
        <f>'基础数据1-2021年损益'!D24/10000</f>
        <v>0</v>
      </c>
      <c r="E24" s="13">
        <f>'基础数据1-2021年损益'!E24/10000</f>
        <v>0</v>
      </c>
      <c r="F24" s="13">
        <f>'基础数据1-2021年损益'!F24/10000</f>
        <v>0</v>
      </c>
      <c r="G24" s="13">
        <f>'基础数据1-2021年损益'!G24/10000</f>
        <v>0</v>
      </c>
      <c r="H24" s="13">
        <f>'基础数据1-2021年损益'!H24/10000</f>
        <v>0</v>
      </c>
      <c r="I24" s="13">
        <f>'基础数据1-2021年损益'!I24/10000</f>
        <v>0</v>
      </c>
      <c r="J24" s="13">
        <f>'基础数据1-2021年损益'!J24/10000</f>
        <v>0</v>
      </c>
      <c r="K24" s="13">
        <f>'基础数据1-2021年损益'!K24/10000</f>
        <v>0</v>
      </c>
      <c r="L24" s="13">
        <f>'基础数据1-2021年损益'!L24/10000</f>
        <v>0</v>
      </c>
      <c r="M24" s="13">
        <f>'基础数据1-2021年损益'!M24/10000</f>
        <v>0</v>
      </c>
      <c r="N24" s="13">
        <f>'基础数据1-2021年损益'!N24/10000</f>
        <v>0</v>
      </c>
      <c r="O24" s="40">
        <f t="shared" si="8"/>
        <v>0</v>
      </c>
      <c r="P24" s="117"/>
      <c r="Q24" s="117"/>
      <c r="R24" s="117"/>
    </row>
    <row r="25" hidden="1" customHeight="1" outlineLevel="1" spans="2:18">
      <c r="B25" s="126" t="s">
        <v>38</v>
      </c>
      <c r="C25" s="13">
        <f>'基础数据1-2021年损益'!C25/10000</f>
        <v>0</v>
      </c>
      <c r="D25" s="13">
        <f>'基础数据1-2021年损益'!D25/10000</f>
        <v>0</v>
      </c>
      <c r="E25" s="13">
        <f>'基础数据1-2021年损益'!E25/10000</f>
        <v>0</v>
      </c>
      <c r="F25" s="13">
        <f>'基础数据1-2021年损益'!F25/10000</f>
        <v>0</v>
      </c>
      <c r="G25" s="13">
        <f>'基础数据1-2021年损益'!G25/10000</f>
        <v>0</v>
      </c>
      <c r="H25" s="13">
        <f>'基础数据1-2021年损益'!H25/10000</f>
        <v>0</v>
      </c>
      <c r="I25" s="13">
        <f>'基础数据1-2021年损益'!I25/10000</f>
        <v>0</v>
      </c>
      <c r="J25" s="13">
        <f>'基础数据1-2021年损益'!J25/10000</f>
        <v>0</v>
      </c>
      <c r="K25" s="13">
        <f>'基础数据1-2021年损益'!K25/10000</f>
        <v>0</v>
      </c>
      <c r="L25" s="13">
        <f>'基础数据1-2021年损益'!L25/10000</f>
        <v>0</v>
      </c>
      <c r="M25" s="13">
        <f>'基础数据1-2021年损益'!M25/10000</f>
        <v>0</v>
      </c>
      <c r="N25" s="13">
        <f>'基础数据1-2021年损益'!N25/10000</f>
        <v>0</v>
      </c>
      <c r="O25" s="40">
        <f t="shared" si="8"/>
        <v>0</v>
      </c>
      <c r="P25" s="117"/>
      <c r="Q25" s="117"/>
      <c r="R25" s="117"/>
    </row>
    <row r="26" hidden="1" customHeight="1" outlineLevel="1" spans="2:18">
      <c r="B26" s="126" t="s">
        <v>39</v>
      </c>
      <c r="C26" s="13">
        <f>'基础数据1-2021年损益'!C26/10000</f>
        <v>0</v>
      </c>
      <c r="D26" s="13">
        <f>'基础数据1-2021年损益'!D26/10000</f>
        <v>0</v>
      </c>
      <c r="E26" s="13">
        <f>'基础数据1-2021年损益'!E26/10000</f>
        <v>0</v>
      </c>
      <c r="F26" s="13">
        <f>'基础数据1-2021年损益'!F26/10000</f>
        <v>0</v>
      </c>
      <c r="G26" s="13">
        <f>'基础数据1-2021年损益'!G26/10000</f>
        <v>0</v>
      </c>
      <c r="H26" s="13">
        <f>'基础数据1-2021年损益'!H26/10000</f>
        <v>0</v>
      </c>
      <c r="I26" s="13">
        <f>'基础数据1-2021年损益'!I26/10000</f>
        <v>0</v>
      </c>
      <c r="J26" s="13">
        <f>'基础数据1-2021年损益'!J26/10000</f>
        <v>0</v>
      </c>
      <c r="K26" s="13">
        <f>'基础数据1-2021年损益'!K26/10000</f>
        <v>0</v>
      </c>
      <c r="L26" s="13">
        <f>'基础数据1-2021年损益'!L26/10000</f>
        <v>0</v>
      </c>
      <c r="M26" s="13">
        <f>'基础数据1-2021年损益'!M26/10000</f>
        <v>0</v>
      </c>
      <c r="N26" s="13">
        <f>'基础数据1-2021年损益'!N26/10000</f>
        <v>0</v>
      </c>
      <c r="O26" s="40">
        <f t="shared" si="8"/>
        <v>0</v>
      </c>
      <c r="P26" s="117"/>
      <c r="Q26" s="117"/>
      <c r="R26" s="117"/>
    </row>
    <row r="27" hidden="1" customHeight="1" outlineLevel="1" spans="2:18">
      <c r="B27" s="126" t="s">
        <v>40</v>
      </c>
      <c r="C27" s="13">
        <f>'基础数据1-2021年损益'!C27/10000</f>
        <v>0</v>
      </c>
      <c r="D27" s="13">
        <f>'基础数据1-2021年损益'!D27/10000</f>
        <v>0</v>
      </c>
      <c r="E27" s="13">
        <f>'基础数据1-2021年损益'!E27/10000</f>
        <v>0</v>
      </c>
      <c r="F27" s="13">
        <f>'基础数据1-2021年损益'!F27/10000</f>
        <v>0</v>
      </c>
      <c r="G27" s="13">
        <f>'基础数据1-2021年损益'!G27/10000</f>
        <v>0</v>
      </c>
      <c r="H27" s="13">
        <f>'基础数据1-2021年损益'!H27/10000</f>
        <v>0</v>
      </c>
      <c r="I27" s="13">
        <f>'基础数据1-2021年损益'!I27/10000</f>
        <v>0</v>
      </c>
      <c r="J27" s="13">
        <f>'基础数据1-2021年损益'!J27/10000</f>
        <v>0</v>
      </c>
      <c r="K27" s="13">
        <f>'基础数据1-2021年损益'!K27/10000</f>
        <v>0</v>
      </c>
      <c r="L27" s="13">
        <f>'基础数据1-2021年损益'!L27/10000</f>
        <v>0</v>
      </c>
      <c r="M27" s="13">
        <f>'基础数据1-2021年损益'!M27/10000</f>
        <v>0</v>
      </c>
      <c r="N27" s="13">
        <f>'基础数据1-2021年损益'!N27/10000</f>
        <v>0</v>
      </c>
      <c r="O27" s="40">
        <f t="shared" si="8"/>
        <v>0</v>
      </c>
      <c r="P27" s="117"/>
      <c r="Q27" s="117"/>
      <c r="R27" s="117"/>
    </row>
    <row r="28" hidden="1" customHeight="1" outlineLevel="1" spans="2:18">
      <c r="B28" s="126" t="s">
        <v>41</v>
      </c>
      <c r="C28" s="13">
        <f>'基础数据1-2021年损益'!C28/10000</f>
        <v>0</v>
      </c>
      <c r="D28" s="13">
        <f>'基础数据1-2021年损益'!D28/10000</f>
        <v>0</v>
      </c>
      <c r="E28" s="13">
        <f>'基础数据1-2021年损益'!E28/10000</f>
        <v>0</v>
      </c>
      <c r="F28" s="13">
        <f>'基础数据1-2021年损益'!F28/10000</f>
        <v>0</v>
      </c>
      <c r="G28" s="13">
        <f>'基础数据1-2021年损益'!G28/10000</f>
        <v>0</v>
      </c>
      <c r="H28" s="13">
        <f>'基础数据1-2021年损益'!H28/10000</f>
        <v>0</v>
      </c>
      <c r="I28" s="13">
        <f>'基础数据1-2021年损益'!I28/10000</f>
        <v>0</v>
      </c>
      <c r="J28" s="13">
        <f>'基础数据1-2021年损益'!J28/10000</f>
        <v>0</v>
      </c>
      <c r="K28" s="13">
        <f>'基础数据1-2021年损益'!K28/10000</f>
        <v>0</v>
      </c>
      <c r="L28" s="13">
        <f>'基础数据1-2021年损益'!L28/10000</f>
        <v>0</v>
      </c>
      <c r="M28" s="13">
        <f>'基础数据1-2021年损益'!M28/10000</f>
        <v>0</v>
      </c>
      <c r="N28" s="13">
        <f>'基础数据1-2021年损益'!N28/10000</f>
        <v>0</v>
      </c>
      <c r="O28" s="40">
        <f t="shared" si="8"/>
        <v>0</v>
      </c>
      <c r="P28" s="117"/>
      <c r="Q28" s="117"/>
      <c r="R28" s="117"/>
    </row>
    <row r="29" customHeight="1" collapsed="1" spans="2:18">
      <c r="B29" s="126" t="s">
        <v>42</v>
      </c>
      <c r="C29" s="10">
        <f>'基础数据1-2021年损益'!C29/10000</f>
        <v>0</v>
      </c>
      <c r="D29" s="10">
        <f>'基础数据1-2021年损益'!D29/10000</f>
        <v>0</v>
      </c>
      <c r="E29" s="10">
        <f>'基础数据1-2021年损益'!E29/10000</f>
        <v>0</v>
      </c>
      <c r="F29" s="10">
        <f>'基础数据1-2021年损益'!F29/10000</f>
        <v>0</v>
      </c>
      <c r="G29" s="10">
        <f>'基础数据1-2021年损益'!G29/10000</f>
        <v>0</v>
      </c>
      <c r="H29" s="10">
        <f>'基础数据1-2021年损益'!H29/10000</f>
        <v>0</v>
      </c>
      <c r="I29" s="10">
        <f>'基础数据1-2021年损益'!I29/10000</f>
        <v>0</v>
      </c>
      <c r="J29" s="10">
        <f>'基础数据1-2021年损益'!J29/10000</f>
        <v>0</v>
      </c>
      <c r="K29" s="10">
        <f>'基础数据1-2021年损益'!K29/10000</f>
        <v>0</v>
      </c>
      <c r="L29" s="10">
        <f>'基础数据1-2021年损益'!L29/10000</f>
        <v>0</v>
      </c>
      <c r="M29" s="10">
        <f>'基础数据1-2021年损益'!M29/10000</f>
        <v>0</v>
      </c>
      <c r="N29" s="10">
        <f>'基础数据1-2021年损益'!N29/10000</f>
        <v>0</v>
      </c>
      <c r="O29" s="39">
        <f t="shared" si="8"/>
        <v>0</v>
      </c>
      <c r="P29" s="117"/>
      <c r="Q29" s="117"/>
      <c r="R29" s="117"/>
    </row>
    <row r="30" customHeight="1" spans="2:18">
      <c r="B30" s="126" t="s">
        <v>43</v>
      </c>
      <c r="C30" s="10">
        <f t="shared" ref="C30:O30" si="9">SUM(C31:C32)</f>
        <v>0</v>
      </c>
      <c r="D30" s="10">
        <f t="shared" si="9"/>
        <v>0</v>
      </c>
      <c r="E30" s="10">
        <f t="shared" si="9"/>
        <v>0</v>
      </c>
      <c r="F30" s="10">
        <f t="shared" si="9"/>
        <v>0</v>
      </c>
      <c r="G30" s="10">
        <f t="shared" si="9"/>
        <v>0</v>
      </c>
      <c r="H30" s="10">
        <f t="shared" si="9"/>
        <v>0</v>
      </c>
      <c r="I30" s="10">
        <f t="shared" si="9"/>
        <v>0</v>
      </c>
      <c r="J30" s="10">
        <f t="shared" si="9"/>
        <v>0</v>
      </c>
      <c r="K30" s="10">
        <f t="shared" si="9"/>
        <v>0</v>
      </c>
      <c r="L30" s="10">
        <f t="shared" si="9"/>
        <v>0</v>
      </c>
      <c r="M30" s="10">
        <f t="shared" si="9"/>
        <v>0</v>
      </c>
      <c r="N30" s="10">
        <f t="shared" si="9"/>
        <v>0</v>
      </c>
      <c r="O30" s="39">
        <f t="shared" si="9"/>
        <v>0</v>
      </c>
      <c r="P30" s="117"/>
      <c r="Q30" s="117"/>
      <c r="R30" s="117"/>
    </row>
    <row r="31" hidden="1" customHeight="1" outlineLevel="1" spans="2:18">
      <c r="B31" s="126" t="s">
        <v>44</v>
      </c>
      <c r="C31" s="13">
        <f>'基础数据1-2021年损益'!C31/10000</f>
        <v>0</v>
      </c>
      <c r="D31" s="13">
        <f>'基础数据1-2021年损益'!D31/10000</f>
        <v>0</v>
      </c>
      <c r="E31" s="13">
        <f>'基础数据1-2021年损益'!E31/10000</f>
        <v>0</v>
      </c>
      <c r="F31" s="13">
        <f>'基础数据1-2021年损益'!F31/10000</f>
        <v>0</v>
      </c>
      <c r="G31" s="13">
        <f>'基础数据1-2021年损益'!G31/10000</f>
        <v>0</v>
      </c>
      <c r="H31" s="13">
        <f>'基础数据1-2021年损益'!H31/10000</f>
        <v>0</v>
      </c>
      <c r="I31" s="13">
        <f>'基础数据1-2021年损益'!I31/10000</f>
        <v>0</v>
      </c>
      <c r="J31" s="13">
        <f>'基础数据1-2021年损益'!J31/10000</f>
        <v>0</v>
      </c>
      <c r="K31" s="13">
        <f>'基础数据1-2021年损益'!K31/10000</f>
        <v>0</v>
      </c>
      <c r="L31" s="13">
        <f>'基础数据1-2021年损益'!L31/10000</f>
        <v>0</v>
      </c>
      <c r="M31" s="13">
        <f>'基础数据1-2021年损益'!M31/10000</f>
        <v>0</v>
      </c>
      <c r="N31" s="13">
        <f>'基础数据1-2021年损益'!N31/10000</f>
        <v>0</v>
      </c>
      <c r="O31" s="40">
        <f t="shared" ref="O31:O32" si="10">SUM(C31:N31)</f>
        <v>0</v>
      </c>
      <c r="P31" s="117"/>
      <c r="Q31" s="117"/>
      <c r="R31" s="117"/>
    </row>
    <row r="32" hidden="1" customHeight="1" outlineLevel="1" spans="2:18">
      <c r="B32" s="126" t="s">
        <v>45</v>
      </c>
      <c r="C32" s="13">
        <f>'基础数据1-2021年损益'!C32/10000</f>
        <v>0</v>
      </c>
      <c r="D32" s="13">
        <f>'基础数据1-2021年损益'!D32/10000</f>
        <v>0</v>
      </c>
      <c r="E32" s="13">
        <f>'基础数据1-2021年损益'!E32/10000</f>
        <v>0</v>
      </c>
      <c r="F32" s="13">
        <f>'基础数据1-2021年损益'!F32/10000</f>
        <v>0</v>
      </c>
      <c r="G32" s="13">
        <f>'基础数据1-2021年损益'!G32/10000</f>
        <v>0</v>
      </c>
      <c r="H32" s="13">
        <f>'基础数据1-2021年损益'!H32/10000</f>
        <v>0</v>
      </c>
      <c r="I32" s="13">
        <f>'基础数据1-2021年损益'!I32/10000</f>
        <v>0</v>
      </c>
      <c r="J32" s="13">
        <f>'基础数据1-2021年损益'!J32/10000</f>
        <v>0</v>
      </c>
      <c r="K32" s="13">
        <f>'基础数据1-2021年损益'!K32/10000</f>
        <v>0</v>
      </c>
      <c r="L32" s="13">
        <f>'基础数据1-2021年损益'!L32/10000</f>
        <v>0</v>
      </c>
      <c r="M32" s="13">
        <f>'基础数据1-2021年损益'!M32/10000</f>
        <v>0</v>
      </c>
      <c r="N32" s="13">
        <f>'基础数据1-2021年损益'!N32/10000</f>
        <v>0</v>
      </c>
      <c r="O32" s="40">
        <f t="shared" si="10"/>
        <v>0</v>
      </c>
      <c r="P32" s="117"/>
      <c r="Q32" s="117"/>
      <c r="R32" s="117"/>
    </row>
    <row r="33" customHeight="1" collapsed="1" spans="2:18">
      <c r="B33" s="126" t="s">
        <v>46</v>
      </c>
      <c r="C33" s="10">
        <f t="shared" ref="C33:O33" si="11">SUM(C34)</f>
        <v>0</v>
      </c>
      <c r="D33" s="10">
        <f t="shared" si="11"/>
        <v>0</v>
      </c>
      <c r="E33" s="10">
        <f t="shared" si="11"/>
        <v>0</v>
      </c>
      <c r="F33" s="10">
        <f t="shared" si="11"/>
        <v>0</v>
      </c>
      <c r="G33" s="10">
        <f t="shared" si="11"/>
        <v>0</v>
      </c>
      <c r="H33" s="10">
        <f t="shared" si="11"/>
        <v>0</v>
      </c>
      <c r="I33" s="10">
        <f t="shared" si="11"/>
        <v>0</v>
      </c>
      <c r="J33" s="10">
        <f t="shared" si="11"/>
        <v>0</v>
      </c>
      <c r="K33" s="10">
        <f t="shared" si="11"/>
        <v>0</v>
      </c>
      <c r="L33" s="10">
        <f t="shared" si="11"/>
        <v>0</v>
      </c>
      <c r="M33" s="10">
        <f t="shared" si="11"/>
        <v>0</v>
      </c>
      <c r="N33" s="10">
        <f t="shared" si="11"/>
        <v>0</v>
      </c>
      <c r="O33" s="39">
        <f t="shared" si="11"/>
        <v>0</v>
      </c>
      <c r="P33" s="117"/>
      <c r="Q33" s="117"/>
      <c r="R33" s="117"/>
    </row>
    <row r="34" hidden="1" customHeight="1" outlineLevel="1" spans="2:18">
      <c r="B34" s="126" t="s">
        <v>47</v>
      </c>
      <c r="C34" s="13">
        <f>'基础数据1-2021年损益'!C34/10000</f>
        <v>0</v>
      </c>
      <c r="D34" s="13">
        <f>'基础数据1-2021年损益'!D34/10000</f>
        <v>0</v>
      </c>
      <c r="E34" s="13">
        <f>'基础数据1-2021年损益'!E34/10000</f>
        <v>0</v>
      </c>
      <c r="F34" s="13">
        <f>'基础数据1-2021年损益'!F34/10000</f>
        <v>0</v>
      </c>
      <c r="G34" s="13">
        <f>'基础数据1-2021年损益'!G34/10000</f>
        <v>0</v>
      </c>
      <c r="H34" s="13">
        <f>'基础数据1-2021年损益'!H34/10000</f>
        <v>0</v>
      </c>
      <c r="I34" s="13">
        <f>'基础数据1-2021年损益'!I34/10000</f>
        <v>0</v>
      </c>
      <c r="J34" s="13">
        <f>'基础数据1-2021年损益'!J34/10000</f>
        <v>0</v>
      </c>
      <c r="K34" s="13">
        <f>'基础数据1-2021年损益'!K34/10000</f>
        <v>0</v>
      </c>
      <c r="L34" s="13">
        <f>'基础数据1-2021年损益'!L34/10000</f>
        <v>0</v>
      </c>
      <c r="M34" s="13">
        <f>'基础数据1-2021年损益'!M34/10000</f>
        <v>0</v>
      </c>
      <c r="N34" s="13">
        <f>'基础数据1-2021年损益'!N34/10000</f>
        <v>0</v>
      </c>
      <c r="O34" s="40">
        <f>SUM(C34:N34)</f>
        <v>0</v>
      </c>
      <c r="P34" s="117"/>
      <c r="Q34" s="117"/>
      <c r="R34" s="117"/>
    </row>
    <row r="35" customHeight="1" collapsed="1" spans="2:18">
      <c r="B35" s="126" t="s">
        <v>48</v>
      </c>
      <c r="C35" s="10">
        <f t="shared" ref="C35:O35" si="12">SUM(C36:C44)</f>
        <v>0</v>
      </c>
      <c r="D35" s="10">
        <f t="shared" si="12"/>
        <v>0</v>
      </c>
      <c r="E35" s="10">
        <f t="shared" si="12"/>
        <v>0</v>
      </c>
      <c r="F35" s="10">
        <f t="shared" si="12"/>
        <v>0</v>
      </c>
      <c r="G35" s="10">
        <f t="shared" si="12"/>
        <v>0</v>
      </c>
      <c r="H35" s="10">
        <f t="shared" si="12"/>
        <v>0</v>
      </c>
      <c r="I35" s="10">
        <f t="shared" si="12"/>
        <v>0</v>
      </c>
      <c r="J35" s="10">
        <f t="shared" si="12"/>
        <v>0</v>
      </c>
      <c r="K35" s="10">
        <f t="shared" si="12"/>
        <v>0</v>
      </c>
      <c r="L35" s="10">
        <f t="shared" si="12"/>
        <v>0</v>
      </c>
      <c r="M35" s="10">
        <f t="shared" si="12"/>
        <v>0</v>
      </c>
      <c r="N35" s="10">
        <f t="shared" si="12"/>
        <v>0</v>
      </c>
      <c r="O35" s="39">
        <f t="shared" si="12"/>
        <v>0</v>
      </c>
      <c r="P35" s="117"/>
      <c r="Q35" s="117"/>
      <c r="R35" s="117"/>
    </row>
    <row r="36" hidden="1" customHeight="1" outlineLevel="1" spans="2:18">
      <c r="B36" s="126" t="s">
        <v>49</v>
      </c>
      <c r="C36" s="13">
        <f>'基础数据1-2021年损益'!C36/10000</f>
        <v>0</v>
      </c>
      <c r="D36" s="13">
        <f>'基础数据1-2021年损益'!D36/10000</f>
        <v>0</v>
      </c>
      <c r="E36" s="13">
        <f>'基础数据1-2021年损益'!E36/10000</f>
        <v>0</v>
      </c>
      <c r="F36" s="13">
        <f>'基础数据1-2021年损益'!F36/10000</f>
        <v>0</v>
      </c>
      <c r="G36" s="13">
        <f>'基础数据1-2021年损益'!G36/10000</f>
        <v>0</v>
      </c>
      <c r="H36" s="13">
        <f>'基础数据1-2021年损益'!H36/10000</f>
        <v>0</v>
      </c>
      <c r="I36" s="13">
        <f>'基础数据1-2021年损益'!I36/10000</f>
        <v>0</v>
      </c>
      <c r="J36" s="13">
        <f>'基础数据1-2021年损益'!J36/10000</f>
        <v>0</v>
      </c>
      <c r="K36" s="13">
        <f>'基础数据1-2021年损益'!K36/10000</f>
        <v>0</v>
      </c>
      <c r="L36" s="13">
        <f>'基础数据1-2021年损益'!L36/10000</f>
        <v>0</v>
      </c>
      <c r="M36" s="13">
        <f>'基础数据1-2021年损益'!M36/10000</f>
        <v>0</v>
      </c>
      <c r="N36" s="13">
        <f>'基础数据1-2021年损益'!N36/10000</f>
        <v>0</v>
      </c>
      <c r="O36" s="40">
        <f t="shared" ref="O36:O44" si="13">SUM(C36:N36)</f>
        <v>0</v>
      </c>
      <c r="P36" s="117"/>
      <c r="Q36" s="117"/>
      <c r="R36" s="117"/>
    </row>
    <row r="37" hidden="1" customHeight="1" outlineLevel="1" spans="2:18">
      <c r="B37" s="126" t="s">
        <v>50</v>
      </c>
      <c r="C37" s="13">
        <f>'基础数据1-2021年损益'!C37/10000</f>
        <v>0</v>
      </c>
      <c r="D37" s="13">
        <f>'基础数据1-2021年损益'!D37/10000</f>
        <v>0</v>
      </c>
      <c r="E37" s="13">
        <f>'基础数据1-2021年损益'!E37/10000</f>
        <v>0</v>
      </c>
      <c r="F37" s="13">
        <f>'基础数据1-2021年损益'!F37/10000</f>
        <v>0</v>
      </c>
      <c r="G37" s="13">
        <f>'基础数据1-2021年损益'!G37/10000</f>
        <v>0</v>
      </c>
      <c r="H37" s="13">
        <f>'基础数据1-2021年损益'!H37/10000</f>
        <v>0</v>
      </c>
      <c r="I37" s="13">
        <f>'基础数据1-2021年损益'!I37/10000</f>
        <v>0</v>
      </c>
      <c r="J37" s="13">
        <f>'基础数据1-2021年损益'!J37/10000</f>
        <v>0</v>
      </c>
      <c r="K37" s="13">
        <f>'基础数据1-2021年损益'!K37/10000</f>
        <v>0</v>
      </c>
      <c r="L37" s="13">
        <f>'基础数据1-2021年损益'!L37/10000</f>
        <v>0</v>
      </c>
      <c r="M37" s="13">
        <f>'基础数据1-2021年损益'!M37/10000</f>
        <v>0</v>
      </c>
      <c r="N37" s="13">
        <f>'基础数据1-2021年损益'!N37/10000</f>
        <v>0</v>
      </c>
      <c r="O37" s="40">
        <f t="shared" si="13"/>
        <v>0</v>
      </c>
      <c r="P37" s="117"/>
      <c r="Q37" s="117"/>
      <c r="R37" s="117"/>
    </row>
    <row r="38" hidden="1" customHeight="1" outlineLevel="1" spans="2:18">
      <c r="B38" s="126" t="s">
        <v>51</v>
      </c>
      <c r="C38" s="13">
        <f>'基础数据1-2021年损益'!C38/10000</f>
        <v>0</v>
      </c>
      <c r="D38" s="13">
        <f>'基础数据1-2021年损益'!D38/10000</f>
        <v>0</v>
      </c>
      <c r="E38" s="13">
        <f>'基础数据1-2021年损益'!E38/10000</f>
        <v>0</v>
      </c>
      <c r="F38" s="13">
        <f>'基础数据1-2021年损益'!F38/10000</f>
        <v>0</v>
      </c>
      <c r="G38" s="13">
        <f>'基础数据1-2021年损益'!G38/10000</f>
        <v>0</v>
      </c>
      <c r="H38" s="13">
        <f>'基础数据1-2021年损益'!H38/10000</f>
        <v>0</v>
      </c>
      <c r="I38" s="13">
        <f>'基础数据1-2021年损益'!I38/10000</f>
        <v>0</v>
      </c>
      <c r="J38" s="13">
        <f>'基础数据1-2021年损益'!J38/10000</f>
        <v>0</v>
      </c>
      <c r="K38" s="13">
        <f>'基础数据1-2021年损益'!K38/10000</f>
        <v>0</v>
      </c>
      <c r="L38" s="13">
        <f>'基础数据1-2021年损益'!L38/10000</f>
        <v>0</v>
      </c>
      <c r="M38" s="13">
        <f>'基础数据1-2021年损益'!M38/10000</f>
        <v>0</v>
      </c>
      <c r="N38" s="13">
        <f>'基础数据1-2021年损益'!N38/10000</f>
        <v>0</v>
      </c>
      <c r="O38" s="40">
        <f t="shared" si="13"/>
        <v>0</v>
      </c>
      <c r="P38" s="117"/>
      <c r="Q38" s="117"/>
      <c r="R38" s="117"/>
    </row>
    <row r="39" hidden="1" customHeight="1" outlineLevel="1" spans="2:18">
      <c r="B39" s="126" t="s">
        <v>52</v>
      </c>
      <c r="C39" s="13">
        <f>'基础数据1-2021年损益'!C39/10000</f>
        <v>0</v>
      </c>
      <c r="D39" s="13">
        <f>'基础数据1-2021年损益'!D39/10000</f>
        <v>0</v>
      </c>
      <c r="E39" s="13">
        <f>'基础数据1-2021年损益'!E39/10000</f>
        <v>0</v>
      </c>
      <c r="F39" s="13">
        <f>'基础数据1-2021年损益'!F39/10000</f>
        <v>0</v>
      </c>
      <c r="G39" s="13">
        <f>'基础数据1-2021年损益'!G39/10000</f>
        <v>0</v>
      </c>
      <c r="H39" s="13">
        <f>'基础数据1-2021年损益'!H39/10000</f>
        <v>0</v>
      </c>
      <c r="I39" s="13">
        <f>'基础数据1-2021年损益'!I39/10000</f>
        <v>0</v>
      </c>
      <c r="J39" s="13">
        <f>'基础数据1-2021年损益'!J39/10000</f>
        <v>0</v>
      </c>
      <c r="K39" s="13">
        <f>'基础数据1-2021年损益'!K39/10000</f>
        <v>0</v>
      </c>
      <c r="L39" s="13">
        <f>'基础数据1-2021年损益'!L39/10000</f>
        <v>0</v>
      </c>
      <c r="M39" s="13">
        <f>'基础数据1-2021年损益'!M39/10000</f>
        <v>0</v>
      </c>
      <c r="N39" s="13">
        <f>'基础数据1-2021年损益'!N39/10000</f>
        <v>0</v>
      </c>
      <c r="O39" s="40">
        <f t="shared" si="13"/>
        <v>0</v>
      </c>
      <c r="P39" s="117"/>
      <c r="Q39" s="117"/>
      <c r="R39" s="117"/>
    </row>
    <row r="40" hidden="1" customHeight="1" outlineLevel="1" spans="2:18">
      <c r="B40" s="126" t="s">
        <v>53</v>
      </c>
      <c r="C40" s="13">
        <f>'基础数据1-2021年损益'!C40/10000</f>
        <v>0</v>
      </c>
      <c r="D40" s="13">
        <f>'基础数据1-2021年损益'!D40/10000</f>
        <v>0</v>
      </c>
      <c r="E40" s="13">
        <f>'基础数据1-2021年损益'!E40/10000</f>
        <v>0</v>
      </c>
      <c r="F40" s="13">
        <f>'基础数据1-2021年损益'!F40/10000</f>
        <v>0</v>
      </c>
      <c r="G40" s="13">
        <f>'基础数据1-2021年损益'!G40/10000</f>
        <v>0</v>
      </c>
      <c r="H40" s="13">
        <f>'基础数据1-2021年损益'!H40/10000</f>
        <v>0</v>
      </c>
      <c r="I40" s="13">
        <f>'基础数据1-2021年损益'!I40/10000</f>
        <v>0</v>
      </c>
      <c r="J40" s="13">
        <f>'基础数据1-2021年损益'!J40/10000</f>
        <v>0</v>
      </c>
      <c r="K40" s="13">
        <f>'基础数据1-2021年损益'!K40/10000</f>
        <v>0</v>
      </c>
      <c r="L40" s="13">
        <f>'基础数据1-2021年损益'!L40/10000</f>
        <v>0</v>
      </c>
      <c r="M40" s="13">
        <f>'基础数据1-2021年损益'!M40/10000</f>
        <v>0</v>
      </c>
      <c r="N40" s="13">
        <f>'基础数据1-2021年损益'!N40/10000</f>
        <v>0</v>
      </c>
      <c r="O40" s="40">
        <f t="shared" si="13"/>
        <v>0</v>
      </c>
      <c r="P40" s="117"/>
      <c r="Q40" s="117"/>
      <c r="R40" s="117"/>
    </row>
    <row r="41" hidden="1" customHeight="1" outlineLevel="1" spans="2:18">
      <c r="B41" s="126" t="s">
        <v>54</v>
      </c>
      <c r="C41" s="13">
        <f>'基础数据1-2021年损益'!C41/10000</f>
        <v>0</v>
      </c>
      <c r="D41" s="13">
        <f>'基础数据1-2021年损益'!D41/10000</f>
        <v>0</v>
      </c>
      <c r="E41" s="13">
        <f>'基础数据1-2021年损益'!E41/10000</f>
        <v>0</v>
      </c>
      <c r="F41" s="13">
        <f>'基础数据1-2021年损益'!F41/10000</f>
        <v>0</v>
      </c>
      <c r="G41" s="13">
        <f>'基础数据1-2021年损益'!G41/10000</f>
        <v>0</v>
      </c>
      <c r="H41" s="13">
        <f>'基础数据1-2021年损益'!H41/10000</f>
        <v>0</v>
      </c>
      <c r="I41" s="13">
        <f>'基础数据1-2021年损益'!I41/10000</f>
        <v>0</v>
      </c>
      <c r="J41" s="13">
        <f>'基础数据1-2021年损益'!J41/10000</f>
        <v>0</v>
      </c>
      <c r="K41" s="13">
        <f>'基础数据1-2021年损益'!K41/10000</f>
        <v>0</v>
      </c>
      <c r="L41" s="13">
        <f>'基础数据1-2021年损益'!L41/10000</f>
        <v>0</v>
      </c>
      <c r="M41" s="13">
        <f>'基础数据1-2021年损益'!M41/10000</f>
        <v>0</v>
      </c>
      <c r="N41" s="13">
        <f>'基础数据1-2021年损益'!N41/10000</f>
        <v>0</v>
      </c>
      <c r="O41" s="40">
        <f t="shared" si="13"/>
        <v>0</v>
      </c>
      <c r="P41" s="117"/>
      <c r="Q41" s="117"/>
      <c r="R41" s="117"/>
    </row>
    <row r="42" hidden="1" customHeight="1" outlineLevel="1" spans="2:18">
      <c r="B42" s="126" t="s">
        <v>55</v>
      </c>
      <c r="C42" s="13">
        <f>'基础数据1-2021年损益'!C42/10000</f>
        <v>0</v>
      </c>
      <c r="D42" s="13">
        <f>'基础数据1-2021年损益'!D42/10000</f>
        <v>0</v>
      </c>
      <c r="E42" s="13">
        <f>'基础数据1-2021年损益'!E42/10000</f>
        <v>0</v>
      </c>
      <c r="F42" s="13">
        <f>'基础数据1-2021年损益'!F42/10000</f>
        <v>0</v>
      </c>
      <c r="G42" s="13">
        <f>'基础数据1-2021年损益'!G42/10000</f>
        <v>0</v>
      </c>
      <c r="H42" s="13">
        <f>'基础数据1-2021年损益'!H42/10000</f>
        <v>0</v>
      </c>
      <c r="I42" s="13">
        <f>'基础数据1-2021年损益'!I42/10000</f>
        <v>0</v>
      </c>
      <c r="J42" s="13">
        <f>'基础数据1-2021年损益'!J42/10000</f>
        <v>0</v>
      </c>
      <c r="K42" s="13">
        <f>'基础数据1-2021年损益'!K42/10000</f>
        <v>0</v>
      </c>
      <c r="L42" s="13">
        <f>'基础数据1-2021年损益'!L42/10000</f>
        <v>0</v>
      </c>
      <c r="M42" s="13">
        <f>'基础数据1-2021年损益'!M42/10000</f>
        <v>0</v>
      </c>
      <c r="N42" s="13">
        <f>'基础数据1-2021年损益'!N42/10000</f>
        <v>0</v>
      </c>
      <c r="O42" s="40">
        <f t="shared" si="13"/>
        <v>0</v>
      </c>
      <c r="P42" s="117"/>
      <c r="Q42" s="117"/>
      <c r="R42" s="117"/>
    </row>
    <row r="43" hidden="1" customHeight="1" outlineLevel="1" spans="2:18">
      <c r="B43" s="126" t="s">
        <v>56</v>
      </c>
      <c r="C43" s="13">
        <f>'基础数据1-2021年损益'!C43/10000</f>
        <v>0</v>
      </c>
      <c r="D43" s="13">
        <f>'基础数据1-2021年损益'!D43/10000</f>
        <v>0</v>
      </c>
      <c r="E43" s="13">
        <f>'基础数据1-2021年损益'!E43/10000</f>
        <v>0</v>
      </c>
      <c r="F43" s="13">
        <f>'基础数据1-2021年损益'!F43/10000</f>
        <v>0</v>
      </c>
      <c r="G43" s="13">
        <f>'基础数据1-2021年损益'!G43/10000</f>
        <v>0</v>
      </c>
      <c r="H43" s="13">
        <f>'基础数据1-2021年损益'!H43/10000</f>
        <v>0</v>
      </c>
      <c r="I43" s="13">
        <f>'基础数据1-2021年损益'!I43/10000</f>
        <v>0</v>
      </c>
      <c r="J43" s="13">
        <f>'基础数据1-2021年损益'!J43/10000</f>
        <v>0</v>
      </c>
      <c r="K43" s="13">
        <f>'基础数据1-2021年损益'!K43/10000</f>
        <v>0</v>
      </c>
      <c r="L43" s="13">
        <f>'基础数据1-2021年损益'!L43/10000</f>
        <v>0</v>
      </c>
      <c r="M43" s="13">
        <f>'基础数据1-2021年损益'!M43/10000</f>
        <v>0</v>
      </c>
      <c r="N43" s="13">
        <f>'基础数据1-2021年损益'!N43/10000</f>
        <v>0</v>
      </c>
      <c r="O43" s="40">
        <f t="shared" si="13"/>
        <v>0</v>
      </c>
      <c r="P43" s="117"/>
      <c r="Q43" s="117"/>
      <c r="R43" s="117"/>
    </row>
    <row r="44" hidden="1" customHeight="1" outlineLevel="1" spans="2:18">
      <c r="B44" s="126" t="s">
        <v>57</v>
      </c>
      <c r="C44" s="13">
        <f>'基础数据1-2021年损益'!C44/10000</f>
        <v>0</v>
      </c>
      <c r="D44" s="13">
        <f>'基础数据1-2021年损益'!D44/10000</f>
        <v>0</v>
      </c>
      <c r="E44" s="13">
        <f>'基础数据1-2021年损益'!E44/10000</f>
        <v>0</v>
      </c>
      <c r="F44" s="13">
        <f>'基础数据1-2021年损益'!F44/10000</f>
        <v>0</v>
      </c>
      <c r="G44" s="13">
        <f>'基础数据1-2021年损益'!G44/10000</f>
        <v>0</v>
      </c>
      <c r="H44" s="13">
        <f>'基础数据1-2021年损益'!H44/10000</f>
        <v>0</v>
      </c>
      <c r="I44" s="13">
        <f>'基础数据1-2021年损益'!I44/10000</f>
        <v>0</v>
      </c>
      <c r="J44" s="13">
        <f>'基础数据1-2021年损益'!J44/10000</f>
        <v>0</v>
      </c>
      <c r="K44" s="13">
        <f>'基础数据1-2021年损益'!K44/10000</f>
        <v>0</v>
      </c>
      <c r="L44" s="13">
        <f>'基础数据1-2021年损益'!L44/10000</f>
        <v>0</v>
      </c>
      <c r="M44" s="13">
        <f>'基础数据1-2021年损益'!M44/10000</f>
        <v>0</v>
      </c>
      <c r="N44" s="13">
        <f>'基础数据1-2021年损益'!N44/10000</f>
        <v>0</v>
      </c>
      <c r="O44" s="40">
        <f t="shared" si="13"/>
        <v>0</v>
      </c>
      <c r="P44" s="117"/>
      <c r="Q44" s="117"/>
      <c r="R44" s="117"/>
    </row>
    <row r="45" customHeight="1" collapsed="1" spans="2:18">
      <c r="B45" s="126" t="s">
        <v>58</v>
      </c>
      <c r="C45" s="10">
        <f t="shared" ref="C45:O45" si="14">SUM(C46:C50)</f>
        <v>0</v>
      </c>
      <c r="D45" s="10">
        <f t="shared" si="14"/>
        <v>0</v>
      </c>
      <c r="E45" s="10">
        <f t="shared" si="14"/>
        <v>0</v>
      </c>
      <c r="F45" s="10">
        <f t="shared" si="14"/>
        <v>0</v>
      </c>
      <c r="G45" s="10">
        <f t="shared" si="14"/>
        <v>0</v>
      </c>
      <c r="H45" s="10">
        <f t="shared" si="14"/>
        <v>0</v>
      </c>
      <c r="I45" s="10">
        <f t="shared" si="14"/>
        <v>0</v>
      </c>
      <c r="J45" s="10">
        <f t="shared" si="14"/>
        <v>0</v>
      </c>
      <c r="K45" s="10">
        <f t="shared" si="14"/>
        <v>0</v>
      </c>
      <c r="L45" s="10">
        <f t="shared" si="14"/>
        <v>0</v>
      </c>
      <c r="M45" s="10">
        <f t="shared" si="14"/>
        <v>0</v>
      </c>
      <c r="N45" s="10">
        <f t="shared" si="14"/>
        <v>0</v>
      </c>
      <c r="O45" s="39">
        <f t="shared" si="14"/>
        <v>0</v>
      </c>
      <c r="P45" s="117"/>
      <c r="Q45" s="117"/>
      <c r="R45" s="117"/>
    </row>
    <row r="46" s="117" customFormat="1" hidden="1" customHeight="1" outlineLevel="1" spans="2:15">
      <c r="B46" s="126" t="s">
        <v>59</v>
      </c>
      <c r="C46" s="13">
        <f>'基础数据1-2021年损益'!C46/10000</f>
        <v>0</v>
      </c>
      <c r="D46" s="13">
        <f>'基础数据1-2021年损益'!D46/10000</f>
        <v>0</v>
      </c>
      <c r="E46" s="13">
        <f>'基础数据1-2021年损益'!E46/10000</f>
        <v>0</v>
      </c>
      <c r="F46" s="13">
        <f>'基础数据1-2021年损益'!F46/10000</f>
        <v>0</v>
      </c>
      <c r="G46" s="13">
        <f>'基础数据1-2021年损益'!G46/10000</f>
        <v>0</v>
      </c>
      <c r="H46" s="13">
        <f>'基础数据1-2021年损益'!H46/10000</f>
        <v>0</v>
      </c>
      <c r="I46" s="13">
        <f>'基础数据1-2021年损益'!I46/10000</f>
        <v>0</v>
      </c>
      <c r="J46" s="13">
        <f>'基础数据1-2021年损益'!J46/10000</f>
        <v>0</v>
      </c>
      <c r="K46" s="13">
        <f>'基础数据1-2021年损益'!K46/10000</f>
        <v>0</v>
      </c>
      <c r="L46" s="13">
        <f>'基础数据1-2021年损益'!L46/10000</f>
        <v>0</v>
      </c>
      <c r="M46" s="13">
        <f>'基础数据1-2021年损益'!M46/10000</f>
        <v>0</v>
      </c>
      <c r="N46" s="13">
        <f>'基础数据1-2021年损益'!N46/10000</f>
        <v>0</v>
      </c>
      <c r="O46" s="40">
        <f t="shared" ref="O46:O55" si="15">SUM(C46:N46)</f>
        <v>0</v>
      </c>
    </row>
    <row r="47" s="119" customFormat="1" hidden="1" customHeight="1" outlineLevel="1" spans="2:18">
      <c r="B47" s="126" t="s">
        <v>60</v>
      </c>
      <c r="C47" s="13">
        <f>'基础数据1-2021年损益'!C47/10000</f>
        <v>0</v>
      </c>
      <c r="D47" s="13">
        <f>'基础数据1-2021年损益'!D47/10000</f>
        <v>0</v>
      </c>
      <c r="E47" s="13">
        <f>'基础数据1-2021年损益'!E47/10000</f>
        <v>0</v>
      </c>
      <c r="F47" s="13">
        <f>'基础数据1-2021年损益'!F47/10000</f>
        <v>0</v>
      </c>
      <c r="G47" s="13">
        <f>'基础数据1-2021年损益'!G47/10000</f>
        <v>0</v>
      </c>
      <c r="H47" s="13">
        <f>'基础数据1-2021年损益'!H47/10000</f>
        <v>0</v>
      </c>
      <c r="I47" s="13">
        <f>'基础数据1-2021年损益'!I47/10000</f>
        <v>0</v>
      </c>
      <c r="J47" s="13">
        <f>'基础数据1-2021年损益'!J47/10000</f>
        <v>0</v>
      </c>
      <c r="K47" s="13">
        <f>'基础数据1-2021年损益'!K47/10000</f>
        <v>0</v>
      </c>
      <c r="L47" s="13">
        <f>'基础数据1-2021年损益'!L47/10000</f>
        <v>0</v>
      </c>
      <c r="M47" s="13">
        <f>'基础数据1-2021年损益'!M47/10000</f>
        <v>0</v>
      </c>
      <c r="N47" s="13">
        <f>'基础数据1-2021年损益'!N47/10000</f>
        <v>0</v>
      </c>
      <c r="O47" s="40">
        <f t="shared" si="15"/>
        <v>0</v>
      </c>
      <c r="P47" s="117"/>
      <c r="Q47" s="117"/>
      <c r="R47" s="117"/>
    </row>
    <row r="48" s="117" customFormat="1" hidden="1" customHeight="1" outlineLevel="1" spans="2:15">
      <c r="B48" s="126" t="s">
        <v>61</v>
      </c>
      <c r="C48" s="13">
        <f>'基础数据1-2021年损益'!C48/10000</f>
        <v>0</v>
      </c>
      <c r="D48" s="13">
        <f>'基础数据1-2021年损益'!D48/10000</f>
        <v>0</v>
      </c>
      <c r="E48" s="13">
        <f>'基础数据1-2021年损益'!E48/10000</f>
        <v>0</v>
      </c>
      <c r="F48" s="13">
        <f>'基础数据1-2021年损益'!F48/10000</f>
        <v>0</v>
      </c>
      <c r="G48" s="13">
        <f>'基础数据1-2021年损益'!G48/10000</f>
        <v>0</v>
      </c>
      <c r="H48" s="13">
        <f>'基础数据1-2021年损益'!H48/10000</f>
        <v>0</v>
      </c>
      <c r="I48" s="13">
        <f>'基础数据1-2021年损益'!I48/10000</f>
        <v>0</v>
      </c>
      <c r="J48" s="13">
        <f>'基础数据1-2021年损益'!J48/10000</f>
        <v>0</v>
      </c>
      <c r="K48" s="13">
        <f>'基础数据1-2021年损益'!K48/10000</f>
        <v>0</v>
      </c>
      <c r="L48" s="13">
        <f>'基础数据1-2021年损益'!L48/10000</f>
        <v>0</v>
      </c>
      <c r="M48" s="13">
        <f>'基础数据1-2021年损益'!M48/10000</f>
        <v>0</v>
      </c>
      <c r="N48" s="13">
        <f>'基础数据1-2021年损益'!N48/10000</f>
        <v>0</v>
      </c>
      <c r="O48" s="40">
        <f t="shared" si="15"/>
        <v>0</v>
      </c>
    </row>
    <row r="49" s="117" customFormat="1" hidden="1" customHeight="1" outlineLevel="1" spans="2:15">
      <c r="B49" s="126" t="s">
        <v>62</v>
      </c>
      <c r="C49" s="13">
        <f>'基础数据1-2021年损益'!C49/10000</f>
        <v>0</v>
      </c>
      <c r="D49" s="13">
        <f>'基础数据1-2021年损益'!D49/10000</f>
        <v>0</v>
      </c>
      <c r="E49" s="13">
        <f>'基础数据1-2021年损益'!E49/10000</f>
        <v>0</v>
      </c>
      <c r="F49" s="13">
        <f>'基础数据1-2021年损益'!F49/10000</f>
        <v>0</v>
      </c>
      <c r="G49" s="13">
        <f>'基础数据1-2021年损益'!G49/10000</f>
        <v>0</v>
      </c>
      <c r="H49" s="13">
        <f>'基础数据1-2021年损益'!H49/10000</f>
        <v>0</v>
      </c>
      <c r="I49" s="13">
        <f>'基础数据1-2021年损益'!I49/10000</f>
        <v>0</v>
      </c>
      <c r="J49" s="13">
        <f>'基础数据1-2021年损益'!J49/10000</f>
        <v>0</v>
      </c>
      <c r="K49" s="13">
        <f>'基础数据1-2021年损益'!K49/10000</f>
        <v>0</v>
      </c>
      <c r="L49" s="13">
        <f>'基础数据1-2021年损益'!L49/10000</f>
        <v>0</v>
      </c>
      <c r="M49" s="13">
        <f>'基础数据1-2021年损益'!M49/10000</f>
        <v>0</v>
      </c>
      <c r="N49" s="13">
        <f>'基础数据1-2021年损益'!N49/10000</f>
        <v>0</v>
      </c>
      <c r="O49" s="40">
        <f t="shared" si="15"/>
        <v>0</v>
      </c>
    </row>
    <row r="50" s="119" customFormat="1" hidden="1" customHeight="1" outlineLevel="1" spans="2:18">
      <c r="B50" s="126" t="s">
        <v>63</v>
      </c>
      <c r="C50" s="13">
        <f>'基础数据1-2021年损益'!C50/10000</f>
        <v>0</v>
      </c>
      <c r="D50" s="13">
        <f>'基础数据1-2021年损益'!D50/10000</f>
        <v>0</v>
      </c>
      <c r="E50" s="13">
        <f>'基础数据1-2021年损益'!E50/10000</f>
        <v>0</v>
      </c>
      <c r="F50" s="13">
        <f>'基础数据1-2021年损益'!F50/10000</f>
        <v>0</v>
      </c>
      <c r="G50" s="13">
        <f>'基础数据1-2021年损益'!G50/10000</f>
        <v>0</v>
      </c>
      <c r="H50" s="13">
        <f>'基础数据1-2021年损益'!H50/10000</f>
        <v>0</v>
      </c>
      <c r="I50" s="13">
        <f>'基础数据1-2021年损益'!I50/10000</f>
        <v>0</v>
      </c>
      <c r="J50" s="13">
        <f>'基础数据1-2021年损益'!J50/10000</f>
        <v>0</v>
      </c>
      <c r="K50" s="13">
        <f>'基础数据1-2021年损益'!K50/10000</f>
        <v>0</v>
      </c>
      <c r="L50" s="13">
        <f>'基础数据1-2021年损益'!L50/10000</f>
        <v>0</v>
      </c>
      <c r="M50" s="13">
        <f>'基础数据1-2021年损益'!M50/10000</f>
        <v>0</v>
      </c>
      <c r="N50" s="13">
        <f>'基础数据1-2021年损益'!N50/10000</f>
        <v>0</v>
      </c>
      <c r="O50" s="40">
        <f t="shared" si="15"/>
        <v>0</v>
      </c>
      <c r="P50" s="117"/>
      <c r="Q50" s="117"/>
      <c r="R50" s="117"/>
    </row>
    <row r="51" customHeight="1" collapsed="1" spans="2:18">
      <c r="B51" s="126" t="s">
        <v>64</v>
      </c>
      <c r="C51" s="10">
        <f>'基础数据1-2021年损益'!C51/10000</f>
        <v>0</v>
      </c>
      <c r="D51" s="10">
        <f>'基础数据1-2021年损益'!D51/10000</f>
        <v>0</v>
      </c>
      <c r="E51" s="10">
        <f>'基础数据1-2021年损益'!E51/10000</f>
        <v>0</v>
      </c>
      <c r="F51" s="10">
        <f>'基础数据1-2021年损益'!F51/10000</f>
        <v>0</v>
      </c>
      <c r="G51" s="10">
        <f>'基础数据1-2021年损益'!G51/10000</f>
        <v>0</v>
      </c>
      <c r="H51" s="10">
        <f>'基础数据1-2021年损益'!H51/10000</f>
        <v>0</v>
      </c>
      <c r="I51" s="10">
        <f>'基础数据1-2021年损益'!I51/10000</f>
        <v>0</v>
      </c>
      <c r="J51" s="10">
        <f>'基础数据1-2021年损益'!J51/10000</f>
        <v>0</v>
      </c>
      <c r="K51" s="10">
        <f>'基础数据1-2021年损益'!K51/10000</f>
        <v>0</v>
      </c>
      <c r="L51" s="10">
        <f>'基础数据1-2021年损益'!L51/10000</f>
        <v>0</v>
      </c>
      <c r="M51" s="10">
        <f>'基础数据1-2021年损益'!M51/10000</f>
        <v>0</v>
      </c>
      <c r="N51" s="10">
        <f>'基础数据1-2021年损益'!N51/10000</f>
        <v>0</v>
      </c>
      <c r="O51" s="39">
        <f t="shared" si="15"/>
        <v>0</v>
      </c>
      <c r="P51" s="117"/>
      <c r="Q51" s="117"/>
      <c r="R51" s="117"/>
    </row>
    <row r="52" s="117" customFormat="1" customHeight="1" spans="2:15">
      <c r="B52" s="126" t="s">
        <v>65</v>
      </c>
      <c r="C52" s="10">
        <f>'基础数据1-2021年损益'!C52/10000</f>
        <v>0</v>
      </c>
      <c r="D52" s="10">
        <f>'基础数据1-2021年损益'!D52/10000</f>
        <v>0</v>
      </c>
      <c r="E52" s="10">
        <f>'基础数据1-2021年损益'!E52/10000</f>
        <v>0</v>
      </c>
      <c r="F52" s="10">
        <f>'基础数据1-2021年损益'!F52/10000</f>
        <v>0</v>
      </c>
      <c r="G52" s="10">
        <f>'基础数据1-2021年损益'!G52/10000</f>
        <v>0</v>
      </c>
      <c r="H52" s="10">
        <f>'基础数据1-2021年损益'!H52/10000</f>
        <v>0</v>
      </c>
      <c r="I52" s="10">
        <f>'基础数据1-2021年损益'!I52/10000</f>
        <v>0</v>
      </c>
      <c r="J52" s="10">
        <f>'基础数据1-2021年损益'!J52/10000</f>
        <v>0</v>
      </c>
      <c r="K52" s="10">
        <f>'基础数据1-2021年损益'!K52/10000</f>
        <v>0</v>
      </c>
      <c r="L52" s="10">
        <f>'基础数据1-2021年损益'!L52/10000</f>
        <v>0</v>
      </c>
      <c r="M52" s="10">
        <f>'基础数据1-2021年损益'!M52/10000</f>
        <v>0</v>
      </c>
      <c r="N52" s="10">
        <f>'基础数据1-2021年损益'!N52/10000</f>
        <v>0</v>
      </c>
      <c r="O52" s="39">
        <f t="shared" si="15"/>
        <v>0</v>
      </c>
    </row>
    <row r="53" s="117" customFormat="1" customHeight="1" spans="2:15">
      <c r="B53" s="126" t="s">
        <v>66</v>
      </c>
      <c r="C53" s="10">
        <f>'基础数据1-2021年损益'!C53/10000</f>
        <v>0</v>
      </c>
      <c r="D53" s="10">
        <f>'基础数据1-2021年损益'!D53/10000</f>
        <v>0</v>
      </c>
      <c r="E53" s="10">
        <f>'基础数据1-2021年损益'!E53/10000</f>
        <v>0</v>
      </c>
      <c r="F53" s="10">
        <f>'基础数据1-2021年损益'!F53/10000</f>
        <v>0</v>
      </c>
      <c r="G53" s="10">
        <f>'基础数据1-2021年损益'!G53/10000</f>
        <v>0</v>
      </c>
      <c r="H53" s="10">
        <f>'基础数据1-2021年损益'!H53/10000</f>
        <v>0</v>
      </c>
      <c r="I53" s="10">
        <f>'基础数据1-2021年损益'!I53/10000</f>
        <v>0</v>
      </c>
      <c r="J53" s="10">
        <f>'基础数据1-2021年损益'!J53/10000</f>
        <v>0</v>
      </c>
      <c r="K53" s="10">
        <f>'基础数据1-2021年损益'!K53/10000</f>
        <v>0</v>
      </c>
      <c r="L53" s="10">
        <f>'基础数据1-2021年损益'!L53/10000</f>
        <v>0</v>
      </c>
      <c r="M53" s="10">
        <f>'基础数据1-2021年损益'!M53/10000</f>
        <v>0</v>
      </c>
      <c r="N53" s="10">
        <f>'基础数据1-2021年损益'!N53/10000</f>
        <v>0</v>
      </c>
      <c r="O53" s="39">
        <f t="shared" si="15"/>
        <v>0</v>
      </c>
    </row>
    <row r="54" s="117" customFormat="1" customHeight="1" spans="2:17">
      <c r="B54" s="126" t="s">
        <v>67</v>
      </c>
      <c r="C54" s="10">
        <f>'基础数据1-2021年损益'!C54/10000</f>
        <v>0</v>
      </c>
      <c r="D54" s="10">
        <f>'基础数据1-2021年损益'!D54/10000</f>
        <v>0</v>
      </c>
      <c r="E54" s="10">
        <f>'基础数据1-2021年损益'!E54/10000</f>
        <v>0</v>
      </c>
      <c r="F54" s="10">
        <f>'基础数据1-2021年损益'!F54/10000</f>
        <v>0</v>
      </c>
      <c r="G54" s="10">
        <f>'基础数据1-2021年损益'!G54/10000</f>
        <v>0</v>
      </c>
      <c r="H54" s="10">
        <f>'基础数据1-2021年损益'!H54/10000</f>
        <v>0</v>
      </c>
      <c r="I54" s="10">
        <f>'基础数据1-2021年损益'!I54/10000</f>
        <v>0</v>
      </c>
      <c r="J54" s="10">
        <f>'基础数据1-2021年损益'!J54/10000</f>
        <v>0</v>
      </c>
      <c r="K54" s="10">
        <f>'基础数据1-2021年损益'!K54/10000</f>
        <v>0</v>
      </c>
      <c r="L54" s="10">
        <f>'基础数据1-2021年损益'!L54/10000</f>
        <v>0</v>
      </c>
      <c r="M54" s="10">
        <f>'基础数据1-2021年损益'!M54/10000</f>
        <v>0</v>
      </c>
      <c r="N54" s="10">
        <f>'基础数据1-2021年损益'!N54/10000</f>
        <v>0</v>
      </c>
      <c r="O54" s="39">
        <f t="shared" si="15"/>
        <v>0</v>
      </c>
      <c r="Q54" s="129"/>
    </row>
    <row r="55" s="117" customFormat="1" customHeight="1" spans="2:15">
      <c r="B55" s="126" t="s">
        <v>68</v>
      </c>
      <c r="C55" s="10">
        <f>'基础数据1-2021年损益'!C55/10000</f>
        <v>0</v>
      </c>
      <c r="D55" s="10">
        <f>'基础数据1-2021年损益'!D55/10000</f>
        <v>0</v>
      </c>
      <c r="E55" s="10">
        <f>'基础数据1-2021年损益'!E55/10000</f>
        <v>0</v>
      </c>
      <c r="F55" s="10">
        <f>'基础数据1-2021年损益'!F55/10000</f>
        <v>0</v>
      </c>
      <c r="G55" s="10">
        <f>'基础数据1-2021年损益'!G55/10000</f>
        <v>0</v>
      </c>
      <c r="H55" s="10">
        <f>'基础数据1-2021年损益'!H55/10000</f>
        <v>0</v>
      </c>
      <c r="I55" s="10">
        <f>'基础数据1-2021年损益'!I55/10000</f>
        <v>0</v>
      </c>
      <c r="J55" s="10">
        <f>'基础数据1-2021年损益'!J55/10000</f>
        <v>0</v>
      </c>
      <c r="K55" s="10">
        <f>'基础数据1-2021年损益'!K55/10000</f>
        <v>0</v>
      </c>
      <c r="L55" s="10">
        <f>'基础数据1-2021年损益'!L55/10000</f>
        <v>0</v>
      </c>
      <c r="M55" s="10">
        <f>'基础数据1-2021年损益'!M55/10000</f>
        <v>0</v>
      </c>
      <c r="N55" s="10">
        <f>'基础数据1-2021年损益'!N55/10000</f>
        <v>0</v>
      </c>
      <c r="O55" s="39">
        <f t="shared" si="15"/>
        <v>0</v>
      </c>
    </row>
    <row r="56" customHeight="1" spans="2:18">
      <c r="B56" s="127" t="s">
        <v>69</v>
      </c>
      <c r="C56" s="10">
        <f t="shared" ref="C56:O56" si="16">SUM(C57:C60,C68:C72)</f>
        <v>0</v>
      </c>
      <c r="D56" s="10">
        <f t="shared" si="16"/>
        <v>0</v>
      </c>
      <c r="E56" s="10">
        <f t="shared" si="16"/>
        <v>0</v>
      </c>
      <c r="F56" s="10">
        <f t="shared" si="16"/>
        <v>0</v>
      </c>
      <c r="G56" s="10">
        <f t="shared" si="16"/>
        <v>0</v>
      </c>
      <c r="H56" s="10">
        <f t="shared" si="16"/>
        <v>0</v>
      </c>
      <c r="I56" s="10">
        <f t="shared" si="16"/>
        <v>0</v>
      </c>
      <c r="J56" s="10">
        <f t="shared" si="16"/>
        <v>0</v>
      </c>
      <c r="K56" s="10">
        <f t="shared" si="16"/>
        <v>0</v>
      </c>
      <c r="L56" s="10">
        <f t="shared" si="16"/>
        <v>0</v>
      </c>
      <c r="M56" s="10">
        <f t="shared" si="16"/>
        <v>0</v>
      </c>
      <c r="N56" s="10">
        <f t="shared" si="16"/>
        <v>0</v>
      </c>
      <c r="O56" s="39">
        <f t="shared" si="16"/>
        <v>0</v>
      </c>
      <c r="P56" s="117"/>
      <c r="Q56" s="117"/>
      <c r="R56" s="117"/>
    </row>
    <row r="57" customHeight="1" spans="2:18">
      <c r="B57" s="126" t="s">
        <v>70</v>
      </c>
      <c r="C57" s="10">
        <f>'基础数据1-2021年损益'!C57/10000</f>
        <v>0</v>
      </c>
      <c r="D57" s="10">
        <f>'基础数据1-2021年损益'!D57/10000</f>
        <v>0</v>
      </c>
      <c r="E57" s="10">
        <f>'基础数据1-2021年损益'!E57/10000</f>
        <v>0</v>
      </c>
      <c r="F57" s="10">
        <f>'基础数据1-2021年损益'!F57/10000</f>
        <v>0</v>
      </c>
      <c r="G57" s="10">
        <f>'基础数据1-2021年损益'!G57/10000</f>
        <v>0</v>
      </c>
      <c r="H57" s="10">
        <f>'基础数据1-2021年损益'!H57/10000</f>
        <v>0</v>
      </c>
      <c r="I57" s="10">
        <f>'基础数据1-2021年损益'!I57/10000</f>
        <v>0</v>
      </c>
      <c r="J57" s="10">
        <f>'基础数据1-2021年损益'!J57/10000</f>
        <v>0</v>
      </c>
      <c r="K57" s="10">
        <f>'基础数据1-2021年损益'!K57/10000</f>
        <v>0</v>
      </c>
      <c r="L57" s="10">
        <f>'基础数据1-2021年损益'!L57/10000</f>
        <v>0</v>
      </c>
      <c r="M57" s="10">
        <f>'基础数据1-2021年损益'!M57/10000</f>
        <v>0</v>
      </c>
      <c r="N57" s="10">
        <f>'基础数据1-2021年损益'!N57/10000</f>
        <v>0</v>
      </c>
      <c r="O57" s="39">
        <f t="shared" ref="O57:O59" si="17">SUM(C57:N57)</f>
        <v>0</v>
      </c>
      <c r="P57" s="117"/>
      <c r="Q57" s="117"/>
      <c r="R57" s="117"/>
    </row>
    <row r="58" customHeight="1" spans="2:19">
      <c r="B58" s="126" t="s">
        <v>71</v>
      </c>
      <c r="C58" s="10">
        <f>'基础数据1-2021年损益'!C58/10000</f>
        <v>0</v>
      </c>
      <c r="D58" s="10">
        <f>'基础数据1-2021年损益'!D58/10000</f>
        <v>0</v>
      </c>
      <c r="E58" s="10">
        <f>'基础数据1-2021年损益'!E58/10000</f>
        <v>0</v>
      </c>
      <c r="F58" s="10">
        <f>'基础数据1-2021年损益'!F58/10000</f>
        <v>0</v>
      </c>
      <c r="G58" s="10">
        <f>'基础数据1-2021年损益'!G58/10000</f>
        <v>0</v>
      </c>
      <c r="H58" s="10">
        <f>'基础数据1-2021年损益'!H58/10000</f>
        <v>0</v>
      </c>
      <c r="I58" s="10">
        <f>'基础数据1-2021年损益'!I58/10000</f>
        <v>0</v>
      </c>
      <c r="J58" s="10">
        <f>'基础数据1-2021年损益'!J58/10000</f>
        <v>0</v>
      </c>
      <c r="K58" s="10">
        <f>'基础数据1-2021年损益'!K58/10000</f>
        <v>0</v>
      </c>
      <c r="L58" s="10">
        <f>'基础数据1-2021年损益'!L58/10000</f>
        <v>0</v>
      </c>
      <c r="M58" s="10">
        <f>'基础数据1-2021年损益'!M58/10000</f>
        <v>0</v>
      </c>
      <c r="N58" s="10">
        <f>'基础数据1-2021年损益'!N58/10000</f>
        <v>0</v>
      </c>
      <c r="O58" s="39">
        <f t="shared" si="17"/>
        <v>0</v>
      </c>
      <c r="P58" s="117"/>
      <c r="Q58" s="117"/>
      <c r="R58" s="117"/>
      <c r="S58" s="117"/>
    </row>
    <row r="59" customHeight="1" spans="2:18">
      <c r="B59" s="126" t="s">
        <v>72</v>
      </c>
      <c r="C59" s="10">
        <f>'基础数据1-2021年损益'!C59/10000</f>
        <v>0</v>
      </c>
      <c r="D59" s="10">
        <f>'基础数据1-2021年损益'!D59/10000</f>
        <v>0</v>
      </c>
      <c r="E59" s="10">
        <f>'基础数据1-2021年损益'!E59/10000</f>
        <v>0</v>
      </c>
      <c r="F59" s="10">
        <f>'基础数据1-2021年损益'!F59/10000</f>
        <v>0</v>
      </c>
      <c r="G59" s="10">
        <f>'基础数据1-2021年损益'!G59/10000</f>
        <v>0</v>
      </c>
      <c r="H59" s="10">
        <f>'基础数据1-2021年损益'!H59/10000</f>
        <v>0</v>
      </c>
      <c r="I59" s="10">
        <f>'基础数据1-2021年损益'!I59/10000</f>
        <v>0</v>
      </c>
      <c r="J59" s="10">
        <f>'基础数据1-2021年损益'!J59/10000</f>
        <v>0</v>
      </c>
      <c r="K59" s="10">
        <f>'基础数据1-2021年损益'!K59/10000</f>
        <v>0</v>
      </c>
      <c r="L59" s="10">
        <f>'基础数据1-2021年损益'!L59/10000</f>
        <v>0</v>
      </c>
      <c r="M59" s="10">
        <f>'基础数据1-2021年损益'!M59/10000</f>
        <v>0</v>
      </c>
      <c r="N59" s="10">
        <f>'基础数据1-2021年损益'!N59/10000</f>
        <v>0</v>
      </c>
      <c r="O59" s="39">
        <f t="shared" si="17"/>
        <v>0</v>
      </c>
      <c r="P59" s="117"/>
      <c r="Q59" s="117"/>
      <c r="R59" s="117"/>
    </row>
    <row r="60" customHeight="1" spans="2:17">
      <c r="B60" s="126" t="s">
        <v>73</v>
      </c>
      <c r="C60" s="10">
        <f t="shared" ref="C60:O60" si="18">SUM(C61:C67)</f>
        <v>0</v>
      </c>
      <c r="D60" s="10">
        <f t="shared" si="18"/>
        <v>0</v>
      </c>
      <c r="E60" s="10">
        <f t="shared" si="18"/>
        <v>0</v>
      </c>
      <c r="F60" s="10">
        <f t="shared" si="18"/>
        <v>0</v>
      </c>
      <c r="G60" s="10">
        <f t="shared" si="18"/>
        <v>0</v>
      </c>
      <c r="H60" s="10">
        <f t="shared" si="18"/>
        <v>0</v>
      </c>
      <c r="I60" s="10">
        <f t="shared" si="18"/>
        <v>0</v>
      </c>
      <c r="J60" s="10">
        <f t="shared" si="18"/>
        <v>0</v>
      </c>
      <c r="K60" s="10">
        <f t="shared" si="18"/>
        <v>0</v>
      </c>
      <c r="L60" s="10">
        <f t="shared" si="18"/>
        <v>0</v>
      </c>
      <c r="M60" s="10">
        <f t="shared" si="18"/>
        <v>0</v>
      </c>
      <c r="N60" s="10">
        <f t="shared" si="18"/>
        <v>0</v>
      </c>
      <c r="O60" s="39">
        <f t="shared" si="18"/>
        <v>0</v>
      </c>
      <c r="Q60" s="117"/>
    </row>
    <row r="61" hidden="1" customHeight="1" outlineLevel="1" spans="2:18">
      <c r="B61" s="126" t="s">
        <v>74</v>
      </c>
      <c r="C61" s="13">
        <f>'基础数据1-2021年损益'!C61/10000</f>
        <v>0</v>
      </c>
      <c r="D61" s="13">
        <f>'基础数据1-2021年损益'!D61/10000</f>
        <v>0</v>
      </c>
      <c r="E61" s="13">
        <f>'基础数据1-2021年损益'!E61/10000</f>
        <v>0</v>
      </c>
      <c r="F61" s="13">
        <f>'基础数据1-2021年损益'!F61/10000</f>
        <v>0</v>
      </c>
      <c r="G61" s="13">
        <f>'基础数据1-2021年损益'!G61/10000</f>
        <v>0</v>
      </c>
      <c r="H61" s="13">
        <f>'基础数据1-2021年损益'!H61/10000</f>
        <v>0</v>
      </c>
      <c r="I61" s="13">
        <f>'基础数据1-2021年损益'!I61/10000</f>
        <v>0</v>
      </c>
      <c r="J61" s="13">
        <f>'基础数据1-2021年损益'!J61/10000</f>
        <v>0</v>
      </c>
      <c r="K61" s="13">
        <f>'基础数据1-2021年损益'!K61/10000</f>
        <v>0</v>
      </c>
      <c r="L61" s="13">
        <f>'基础数据1-2021年损益'!L61/10000</f>
        <v>0</v>
      </c>
      <c r="M61" s="13">
        <f>'基础数据1-2021年损益'!M61/10000</f>
        <v>0</v>
      </c>
      <c r="N61" s="13">
        <f>'基础数据1-2021年损益'!N61/10000</f>
        <v>0</v>
      </c>
      <c r="O61" s="40">
        <f t="shared" ref="O61:O73" si="19">SUM(C61:N61)</f>
        <v>0</v>
      </c>
      <c r="P61" s="117"/>
      <c r="Q61" s="117"/>
      <c r="R61" s="117"/>
    </row>
    <row r="62" s="117" customFormat="1" hidden="1" customHeight="1" outlineLevel="1" spans="2:15">
      <c r="B62" s="126" t="s">
        <v>75</v>
      </c>
      <c r="C62" s="13">
        <f>'基础数据1-2021年损益'!C62/10000</f>
        <v>0</v>
      </c>
      <c r="D62" s="13">
        <f>'基础数据1-2021年损益'!D62/10000</f>
        <v>0</v>
      </c>
      <c r="E62" s="13">
        <f>'基础数据1-2021年损益'!E62/10000</f>
        <v>0</v>
      </c>
      <c r="F62" s="13">
        <f>'基础数据1-2021年损益'!F62/10000</f>
        <v>0</v>
      </c>
      <c r="G62" s="13">
        <f>'基础数据1-2021年损益'!G62/10000</f>
        <v>0</v>
      </c>
      <c r="H62" s="13">
        <f>'基础数据1-2021年损益'!H62/10000</f>
        <v>0</v>
      </c>
      <c r="I62" s="13">
        <f>'基础数据1-2021年损益'!I62/10000</f>
        <v>0</v>
      </c>
      <c r="J62" s="13">
        <f>'基础数据1-2021年损益'!J62/10000</f>
        <v>0</v>
      </c>
      <c r="K62" s="13">
        <f>'基础数据1-2021年损益'!K62/10000</f>
        <v>0</v>
      </c>
      <c r="L62" s="13">
        <f>'基础数据1-2021年损益'!L62/10000</f>
        <v>0</v>
      </c>
      <c r="M62" s="13">
        <f>'基础数据1-2021年损益'!M62/10000</f>
        <v>0</v>
      </c>
      <c r="N62" s="13">
        <f>'基础数据1-2021年损益'!N62/10000</f>
        <v>0</v>
      </c>
      <c r="O62" s="40">
        <f t="shared" si="19"/>
        <v>0</v>
      </c>
    </row>
    <row r="63" hidden="1" customHeight="1" outlineLevel="1" spans="2:18">
      <c r="B63" s="126" t="s">
        <v>76</v>
      </c>
      <c r="C63" s="13">
        <f>'基础数据1-2021年损益'!C63/10000</f>
        <v>0</v>
      </c>
      <c r="D63" s="13">
        <f>'基础数据1-2021年损益'!D63/10000</f>
        <v>0</v>
      </c>
      <c r="E63" s="13">
        <f>'基础数据1-2021年损益'!E63/10000</f>
        <v>0</v>
      </c>
      <c r="F63" s="13">
        <f>'基础数据1-2021年损益'!F63/10000</f>
        <v>0</v>
      </c>
      <c r="G63" s="13">
        <f>'基础数据1-2021年损益'!G63/10000</f>
        <v>0</v>
      </c>
      <c r="H63" s="13">
        <f>'基础数据1-2021年损益'!H63/10000</f>
        <v>0</v>
      </c>
      <c r="I63" s="13">
        <f>'基础数据1-2021年损益'!I63/10000</f>
        <v>0</v>
      </c>
      <c r="J63" s="13">
        <f>'基础数据1-2021年损益'!J63/10000</f>
        <v>0</v>
      </c>
      <c r="K63" s="13">
        <f>'基础数据1-2021年损益'!K63/10000</f>
        <v>0</v>
      </c>
      <c r="L63" s="13">
        <f>'基础数据1-2021年损益'!L63/10000</f>
        <v>0</v>
      </c>
      <c r="M63" s="13">
        <f>'基础数据1-2021年损益'!M63/10000</f>
        <v>0</v>
      </c>
      <c r="N63" s="13">
        <f>'基础数据1-2021年损益'!N63/10000</f>
        <v>0</v>
      </c>
      <c r="O63" s="40">
        <f t="shared" si="19"/>
        <v>0</v>
      </c>
      <c r="P63" s="117"/>
      <c r="Q63" s="117"/>
      <c r="R63" s="117"/>
    </row>
    <row r="64" hidden="1" customHeight="1" outlineLevel="1" spans="2:18">
      <c r="B64" s="126" t="s">
        <v>77</v>
      </c>
      <c r="C64" s="13">
        <f>'基础数据1-2021年损益'!C64/10000</f>
        <v>0</v>
      </c>
      <c r="D64" s="13">
        <f>'基础数据1-2021年损益'!D64/10000</f>
        <v>0</v>
      </c>
      <c r="E64" s="13">
        <f>'基础数据1-2021年损益'!E64/10000</f>
        <v>0</v>
      </c>
      <c r="F64" s="13">
        <f>'基础数据1-2021年损益'!F64/10000</f>
        <v>0</v>
      </c>
      <c r="G64" s="13">
        <f>'基础数据1-2021年损益'!G64/10000</f>
        <v>0</v>
      </c>
      <c r="H64" s="13">
        <f>'基础数据1-2021年损益'!H64/10000</f>
        <v>0</v>
      </c>
      <c r="I64" s="13">
        <f>'基础数据1-2021年损益'!I64/10000</f>
        <v>0</v>
      </c>
      <c r="J64" s="13">
        <f>'基础数据1-2021年损益'!J64/10000</f>
        <v>0</v>
      </c>
      <c r="K64" s="13">
        <f>'基础数据1-2021年损益'!K64/10000</f>
        <v>0</v>
      </c>
      <c r="L64" s="13">
        <f>'基础数据1-2021年损益'!L64/10000</f>
        <v>0</v>
      </c>
      <c r="M64" s="13">
        <f>'基础数据1-2021年损益'!M64/10000</f>
        <v>0</v>
      </c>
      <c r="N64" s="13">
        <f>'基础数据1-2021年损益'!N64/10000</f>
        <v>0</v>
      </c>
      <c r="O64" s="40">
        <f t="shared" si="19"/>
        <v>0</v>
      </c>
      <c r="P64" s="117"/>
      <c r="Q64" s="117"/>
      <c r="R64" s="117"/>
    </row>
    <row r="65" hidden="1" customHeight="1" outlineLevel="1" spans="2:18">
      <c r="B65" s="126" t="s">
        <v>78</v>
      </c>
      <c r="C65" s="13">
        <f>'基础数据1-2021年损益'!C65/10000</f>
        <v>0</v>
      </c>
      <c r="D65" s="13">
        <f>'基础数据1-2021年损益'!D65/10000</f>
        <v>0</v>
      </c>
      <c r="E65" s="13">
        <f>'基础数据1-2021年损益'!E65/10000</f>
        <v>0</v>
      </c>
      <c r="F65" s="13">
        <f>'基础数据1-2021年损益'!F65/10000</f>
        <v>0</v>
      </c>
      <c r="G65" s="13">
        <f>'基础数据1-2021年损益'!G65/10000</f>
        <v>0</v>
      </c>
      <c r="H65" s="13">
        <f>'基础数据1-2021年损益'!H65/10000</f>
        <v>0</v>
      </c>
      <c r="I65" s="13">
        <f>'基础数据1-2021年损益'!I65/10000</f>
        <v>0</v>
      </c>
      <c r="J65" s="13">
        <f>'基础数据1-2021年损益'!J65/10000</f>
        <v>0</v>
      </c>
      <c r="K65" s="13">
        <f>'基础数据1-2021年损益'!K65/10000</f>
        <v>0</v>
      </c>
      <c r="L65" s="13">
        <f>'基础数据1-2021年损益'!L65/10000</f>
        <v>0</v>
      </c>
      <c r="M65" s="13">
        <f>'基础数据1-2021年损益'!M65/10000</f>
        <v>0</v>
      </c>
      <c r="N65" s="13">
        <f>'基础数据1-2021年损益'!N65/10000</f>
        <v>0</v>
      </c>
      <c r="O65" s="40">
        <f t="shared" si="19"/>
        <v>0</v>
      </c>
      <c r="P65" s="117"/>
      <c r="Q65" s="117"/>
      <c r="R65" s="117"/>
    </row>
    <row r="66" hidden="1" customHeight="1" outlineLevel="1" spans="2:18">
      <c r="B66" s="126" t="s">
        <v>79</v>
      </c>
      <c r="C66" s="13">
        <f>'基础数据1-2021年损益'!C66/10000</f>
        <v>0</v>
      </c>
      <c r="D66" s="13">
        <f>'基础数据1-2021年损益'!D66/10000</f>
        <v>0</v>
      </c>
      <c r="E66" s="13">
        <f>'基础数据1-2021年损益'!E66/10000</f>
        <v>0</v>
      </c>
      <c r="F66" s="13">
        <f>'基础数据1-2021年损益'!F66/10000</f>
        <v>0</v>
      </c>
      <c r="G66" s="13">
        <f>'基础数据1-2021年损益'!G66/10000</f>
        <v>0</v>
      </c>
      <c r="H66" s="13">
        <f>'基础数据1-2021年损益'!H66/10000</f>
        <v>0</v>
      </c>
      <c r="I66" s="13">
        <f>'基础数据1-2021年损益'!I66/10000</f>
        <v>0</v>
      </c>
      <c r="J66" s="13">
        <f>'基础数据1-2021年损益'!J66/10000</f>
        <v>0</v>
      </c>
      <c r="K66" s="13">
        <f>'基础数据1-2021年损益'!K66/10000</f>
        <v>0</v>
      </c>
      <c r="L66" s="13">
        <f>'基础数据1-2021年损益'!L66/10000</f>
        <v>0</v>
      </c>
      <c r="M66" s="13">
        <f>'基础数据1-2021年损益'!M66/10000</f>
        <v>0</v>
      </c>
      <c r="N66" s="13">
        <f>'基础数据1-2021年损益'!N66/10000</f>
        <v>0</v>
      </c>
      <c r="O66" s="40">
        <f t="shared" si="19"/>
        <v>0</v>
      </c>
      <c r="P66" s="117"/>
      <c r="Q66" s="117"/>
      <c r="R66" s="117"/>
    </row>
    <row r="67" hidden="1" customHeight="1" outlineLevel="1" spans="2:18">
      <c r="B67" s="126" t="s">
        <v>80</v>
      </c>
      <c r="C67" s="13">
        <f>'基础数据1-2021年损益'!C67/10000</f>
        <v>0</v>
      </c>
      <c r="D67" s="13">
        <f>'基础数据1-2021年损益'!D67/10000</f>
        <v>0</v>
      </c>
      <c r="E67" s="13">
        <f>'基础数据1-2021年损益'!E67/10000</f>
        <v>0</v>
      </c>
      <c r="F67" s="13">
        <f>'基础数据1-2021年损益'!F67/10000</f>
        <v>0</v>
      </c>
      <c r="G67" s="13">
        <f>'基础数据1-2021年损益'!G67/10000</f>
        <v>0</v>
      </c>
      <c r="H67" s="13">
        <f>'基础数据1-2021年损益'!H67/10000</f>
        <v>0</v>
      </c>
      <c r="I67" s="13">
        <f>'基础数据1-2021年损益'!I67/10000</f>
        <v>0</v>
      </c>
      <c r="J67" s="13">
        <f>'基础数据1-2021年损益'!J67/10000</f>
        <v>0</v>
      </c>
      <c r="K67" s="13">
        <f>'基础数据1-2021年损益'!K67/10000</f>
        <v>0</v>
      </c>
      <c r="L67" s="13">
        <f>'基础数据1-2021年损益'!L67/10000</f>
        <v>0</v>
      </c>
      <c r="M67" s="13">
        <f>'基础数据1-2021年损益'!M67/10000</f>
        <v>0</v>
      </c>
      <c r="N67" s="13">
        <f>'基础数据1-2021年损益'!N67/10000</f>
        <v>0</v>
      </c>
      <c r="O67" s="40">
        <f t="shared" si="19"/>
        <v>0</v>
      </c>
      <c r="P67" s="117"/>
      <c r="Q67" s="117"/>
      <c r="R67" s="117"/>
    </row>
    <row r="68" customHeight="1" collapsed="1" spans="2:18">
      <c r="B68" s="126" t="s">
        <v>81</v>
      </c>
      <c r="C68" s="10">
        <f>'基础数据1-2021年损益'!C68/10000</f>
        <v>0</v>
      </c>
      <c r="D68" s="10">
        <f>'基础数据1-2021年损益'!D68/10000</f>
        <v>0</v>
      </c>
      <c r="E68" s="10">
        <f>'基础数据1-2021年损益'!E68/10000</f>
        <v>0</v>
      </c>
      <c r="F68" s="10">
        <f>'基础数据1-2021年损益'!F68/10000</f>
        <v>0</v>
      </c>
      <c r="G68" s="10">
        <f>'基础数据1-2021年损益'!G68/10000</f>
        <v>0</v>
      </c>
      <c r="H68" s="10">
        <f>'基础数据1-2021年损益'!H68/10000</f>
        <v>0</v>
      </c>
      <c r="I68" s="10">
        <f>'基础数据1-2021年损益'!I68/10000</f>
        <v>0</v>
      </c>
      <c r="J68" s="10">
        <f>'基础数据1-2021年损益'!J68/10000</f>
        <v>0</v>
      </c>
      <c r="K68" s="10">
        <f>'基础数据1-2021年损益'!K68/10000</f>
        <v>0</v>
      </c>
      <c r="L68" s="10">
        <f>'基础数据1-2021年损益'!L68/10000</f>
        <v>0</v>
      </c>
      <c r="M68" s="10">
        <f>'基础数据1-2021年损益'!M68/10000</f>
        <v>0</v>
      </c>
      <c r="N68" s="10">
        <f>'基础数据1-2021年损益'!N68/10000</f>
        <v>0</v>
      </c>
      <c r="O68" s="39">
        <f t="shared" si="19"/>
        <v>0</v>
      </c>
      <c r="P68" s="117"/>
      <c r="Q68" s="117"/>
      <c r="R68" s="117"/>
    </row>
    <row r="69" customHeight="1" spans="2:18">
      <c r="B69" s="126" t="s">
        <v>82</v>
      </c>
      <c r="C69" s="10">
        <f>'基础数据1-2021年损益'!C69/10000</f>
        <v>0</v>
      </c>
      <c r="D69" s="10">
        <f>'基础数据1-2021年损益'!D69/10000</f>
        <v>0</v>
      </c>
      <c r="E69" s="10">
        <f>'基础数据1-2021年损益'!E69/10000</f>
        <v>0</v>
      </c>
      <c r="F69" s="10">
        <f>'基础数据1-2021年损益'!F69/10000</f>
        <v>0</v>
      </c>
      <c r="G69" s="10">
        <f>'基础数据1-2021年损益'!G69/10000</f>
        <v>0</v>
      </c>
      <c r="H69" s="10">
        <f>'基础数据1-2021年损益'!H69/10000</f>
        <v>0</v>
      </c>
      <c r="I69" s="10">
        <f>'基础数据1-2021年损益'!I69/10000</f>
        <v>0</v>
      </c>
      <c r="J69" s="10">
        <f>'基础数据1-2021年损益'!J69/10000</f>
        <v>0</v>
      </c>
      <c r="K69" s="10">
        <f>'基础数据1-2021年损益'!K69/10000</f>
        <v>0</v>
      </c>
      <c r="L69" s="10">
        <f>'基础数据1-2021年损益'!L69/10000</f>
        <v>0</v>
      </c>
      <c r="M69" s="10">
        <f>'基础数据1-2021年损益'!M69/10000</f>
        <v>0</v>
      </c>
      <c r="N69" s="10">
        <f>'基础数据1-2021年损益'!N69/10000</f>
        <v>0</v>
      </c>
      <c r="O69" s="39">
        <f t="shared" si="19"/>
        <v>0</v>
      </c>
      <c r="P69" s="117"/>
      <c r="Q69" s="117"/>
      <c r="R69" s="117"/>
    </row>
    <row r="70" customHeight="1" spans="2:18">
      <c r="B70" s="126" t="s">
        <v>83</v>
      </c>
      <c r="C70" s="10">
        <f>'基础数据1-2021年损益'!C70/10000</f>
        <v>0</v>
      </c>
      <c r="D70" s="10">
        <f>'基础数据1-2021年损益'!D70/10000</f>
        <v>0</v>
      </c>
      <c r="E70" s="10">
        <f>'基础数据1-2021年损益'!E70/10000</f>
        <v>0</v>
      </c>
      <c r="F70" s="10">
        <f>'基础数据1-2021年损益'!F70/10000</f>
        <v>0</v>
      </c>
      <c r="G70" s="10">
        <f>'基础数据1-2021年损益'!G70/10000</f>
        <v>0</v>
      </c>
      <c r="H70" s="10">
        <f>'基础数据1-2021年损益'!H70/10000</f>
        <v>0</v>
      </c>
      <c r="I70" s="10">
        <f>'基础数据1-2021年损益'!I70/10000</f>
        <v>0</v>
      </c>
      <c r="J70" s="10">
        <f>'基础数据1-2021年损益'!J70/10000</f>
        <v>0</v>
      </c>
      <c r="K70" s="10">
        <f>'基础数据1-2021年损益'!K70/10000</f>
        <v>0</v>
      </c>
      <c r="L70" s="10">
        <f>'基础数据1-2021年损益'!L70/10000</f>
        <v>0</v>
      </c>
      <c r="M70" s="10">
        <f>'基础数据1-2021年损益'!M70/10000</f>
        <v>0</v>
      </c>
      <c r="N70" s="10">
        <f>'基础数据1-2021年损益'!N70/10000</f>
        <v>0</v>
      </c>
      <c r="O70" s="39">
        <f t="shared" si="19"/>
        <v>0</v>
      </c>
      <c r="P70" s="117"/>
      <c r="Q70" s="117"/>
      <c r="R70" s="117"/>
    </row>
    <row r="71" customHeight="1" spans="2:18">
      <c r="B71" s="126" t="s">
        <v>84</v>
      </c>
      <c r="C71" s="10">
        <f>'基础数据1-2021年损益'!C71/10000</f>
        <v>0</v>
      </c>
      <c r="D71" s="10">
        <f>'基础数据1-2021年损益'!D71/10000</f>
        <v>0</v>
      </c>
      <c r="E71" s="10">
        <f>'基础数据1-2021年损益'!E71/10000</f>
        <v>0</v>
      </c>
      <c r="F71" s="10">
        <f>'基础数据1-2021年损益'!F71/10000</f>
        <v>0</v>
      </c>
      <c r="G71" s="10">
        <f>'基础数据1-2021年损益'!G71/10000</f>
        <v>0</v>
      </c>
      <c r="H71" s="10">
        <f>'基础数据1-2021年损益'!H71/10000</f>
        <v>0</v>
      </c>
      <c r="I71" s="10">
        <f>'基础数据1-2021年损益'!I71/10000</f>
        <v>0</v>
      </c>
      <c r="J71" s="10">
        <f>'基础数据1-2021年损益'!J71/10000</f>
        <v>0</v>
      </c>
      <c r="K71" s="10">
        <f>'基础数据1-2021年损益'!K71/10000</f>
        <v>0</v>
      </c>
      <c r="L71" s="10">
        <f>'基础数据1-2021年损益'!L71/10000</f>
        <v>0</v>
      </c>
      <c r="M71" s="10">
        <f>'基础数据1-2021年损益'!M71/10000</f>
        <v>0</v>
      </c>
      <c r="N71" s="10">
        <f>'基础数据1-2021年损益'!N71/10000</f>
        <v>0</v>
      </c>
      <c r="O71" s="39">
        <f t="shared" si="19"/>
        <v>0</v>
      </c>
      <c r="P71" s="117"/>
      <c r="Q71" s="117"/>
      <c r="R71" s="117"/>
    </row>
    <row r="72" customHeight="1" spans="2:18">
      <c r="B72" s="126" t="s">
        <v>85</v>
      </c>
      <c r="C72" s="10">
        <f>'基础数据1-2021年损益'!C72/10000</f>
        <v>0</v>
      </c>
      <c r="D72" s="10">
        <f>'基础数据1-2021年损益'!D72/10000</f>
        <v>0</v>
      </c>
      <c r="E72" s="10">
        <f>'基础数据1-2021年损益'!E72/10000</f>
        <v>0</v>
      </c>
      <c r="F72" s="10">
        <f>'基础数据1-2021年损益'!F72/10000</f>
        <v>0</v>
      </c>
      <c r="G72" s="10">
        <f>'基础数据1-2021年损益'!G72/10000</f>
        <v>0</v>
      </c>
      <c r="H72" s="10">
        <f>'基础数据1-2021年损益'!H72/10000</f>
        <v>0</v>
      </c>
      <c r="I72" s="10">
        <f>'基础数据1-2021年损益'!I72/10000</f>
        <v>0</v>
      </c>
      <c r="J72" s="10">
        <f>'基础数据1-2021年损益'!J72/10000</f>
        <v>0</v>
      </c>
      <c r="K72" s="10">
        <f>'基础数据1-2021年损益'!K72/10000</f>
        <v>0</v>
      </c>
      <c r="L72" s="10">
        <f>'基础数据1-2021年损益'!L72/10000</f>
        <v>0</v>
      </c>
      <c r="M72" s="10">
        <f>'基础数据1-2021年损益'!M72/10000</f>
        <v>0</v>
      </c>
      <c r="N72" s="10">
        <f>'基础数据1-2021年损益'!N72/10000</f>
        <v>0</v>
      </c>
      <c r="O72" s="39">
        <f t="shared" si="19"/>
        <v>0</v>
      </c>
      <c r="P72" s="117"/>
      <c r="Q72" s="117"/>
      <c r="R72" s="117"/>
    </row>
    <row r="73" s="117" customFormat="1" customHeight="1" spans="2:15">
      <c r="B73" s="127" t="s">
        <v>86</v>
      </c>
      <c r="C73" s="10">
        <f>'基础数据1-2021年损益'!C73/10000</f>
        <v>0</v>
      </c>
      <c r="D73" s="10">
        <f>'基础数据1-2021年损益'!D73/10000</f>
        <v>0</v>
      </c>
      <c r="E73" s="10">
        <f>'基础数据1-2021年损益'!E73/10000</f>
        <v>0</v>
      </c>
      <c r="F73" s="10">
        <f>'基础数据1-2021年损益'!F73/10000</f>
        <v>0</v>
      </c>
      <c r="G73" s="10">
        <f>'基础数据1-2021年损益'!G73/10000</f>
        <v>0</v>
      </c>
      <c r="H73" s="10">
        <f>'基础数据1-2021年损益'!H73/10000</f>
        <v>0</v>
      </c>
      <c r="I73" s="10">
        <f>'基础数据1-2021年损益'!I73/10000</f>
        <v>0</v>
      </c>
      <c r="J73" s="10">
        <f>'基础数据1-2021年损益'!J73/10000</f>
        <v>0</v>
      </c>
      <c r="K73" s="10">
        <f>'基础数据1-2021年损益'!K73/10000</f>
        <v>0</v>
      </c>
      <c r="L73" s="10">
        <f>'基础数据1-2021年损益'!L73/10000</f>
        <v>0</v>
      </c>
      <c r="M73" s="10">
        <f>'基础数据1-2021年损益'!M73/10000</f>
        <v>0</v>
      </c>
      <c r="N73" s="10">
        <f>'基础数据1-2021年损益'!N73/10000</f>
        <v>0</v>
      </c>
      <c r="O73" s="39">
        <f t="shared" si="19"/>
        <v>0</v>
      </c>
    </row>
    <row r="74" customHeight="1" spans="2:18">
      <c r="B74" s="127" t="s">
        <v>87</v>
      </c>
      <c r="C74" s="10">
        <f t="shared" ref="C74" si="20">C75+C80+C91+C113</f>
        <v>0</v>
      </c>
      <c r="D74" s="10">
        <f t="shared" ref="D74:O74" si="21">D75+D80+D91+D113</f>
        <v>0</v>
      </c>
      <c r="E74" s="10">
        <f t="shared" si="21"/>
        <v>0</v>
      </c>
      <c r="F74" s="10">
        <f t="shared" si="21"/>
        <v>0</v>
      </c>
      <c r="G74" s="10">
        <f t="shared" si="21"/>
        <v>0</v>
      </c>
      <c r="H74" s="10">
        <f t="shared" si="21"/>
        <v>0</v>
      </c>
      <c r="I74" s="10">
        <f t="shared" si="21"/>
        <v>0</v>
      </c>
      <c r="J74" s="10">
        <f t="shared" si="21"/>
        <v>0</v>
      </c>
      <c r="K74" s="10">
        <f t="shared" si="21"/>
        <v>0</v>
      </c>
      <c r="L74" s="10">
        <f t="shared" si="21"/>
        <v>0</v>
      </c>
      <c r="M74" s="10">
        <f t="shared" si="21"/>
        <v>0</v>
      </c>
      <c r="N74" s="10">
        <f t="shared" si="21"/>
        <v>0</v>
      </c>
      <c r="O74" s="39">
        <f t="shared" si="21"/>
        <v>0</v>
      </c>
      <c r="P74" s="117"/>
      <c r="Q74" s="117"/>
      <c r="R74" s="117"/>
    </row>
    <row r="75" customHeight="1" spans="2:18">
      <c r="B75" s="127" t="s">
        <v>88</v>
      </c>
      <c r="C75" s="10">
        <f t="shared" ref="C75" si="22">SUM(C76:C79)</f>
        <v>0</v>
      </c>
      <c r="D75" s="10">
        <f t="shared" ref="D75:O75" si="23">SUM(D76:D79)</f>
        <v>0</v>
      </c>
      <c r="E75" s="10">
        <f t="shared" si="23"/>
        <v>0</v>
      </c>
      <c r="F75" s="10">
        <f t="shared" si="23"/>
        <v>0</v>
      </c>
      <c r="G75" s="10">
        <f t="shared" si="23"/>
        <v>0</v>
      </c>
      <c r="H75" s="10">
        <f t="shared" si="23"/>
        <v>0</v>
      </c>
      <c r="I75" s="10">
        <f t="shared" si="23"/>
        <v>0</v>
      </c>
      <c r="J75" s="10">
        <f t="shared" si="23"/>
        <v>0</v>
      </c>
      <c r="K75" s="10">
        <f t="shared" si="23"/>
        <v>0</v>
      </c>
      <c r="L75" s="10">
        <f t="shared" si="23"/>
        <v>0</v>
      </c>
      <c r="M75" s="10">
        <f t="shared" si="23"/>
        <v>0</v>
      </c>
      <c r="N75" s="10">
        <f t="shared" si="23"/>
        <v>0</v>
      </c>
      <c r="O75" s="39">
        <f t="shared" si="23"/>
        <v>0</v>
      </c>
      <c r="P75" s="117"/>
      <c r="Q75" s="117"/>
      <c r="R75" s="117"/>
    </row>
    <row r="76" hidden="1" customHeight="1" outlineLevel="1" spans="2:18">
      <c r="B76" s="126" t="s">
        <v>89</v>
      </c>
      <c r="C76" s="13">
        <f>'基础数据1-2021年损益'!C76/10000</f>
        <v>0</v>
      </c>
      <c r="D76" s="13">
        <f>'基础数据1-2021年损益'!D76/10000</f>
        <v>0</v>
      </c>
      <c r="E76" s="13">
        <f>'基础数据1-2021年损益'!E76/10000</f>
        <v>0</v>
      </c>
      <c r="F76" s="13">
        <f>'基础数据1-2021年损益'!F76/10000</f>
        <v>0</v>
      </c>
      <c r="G76" s="13">
        <f>'基础数据1-2021年损益'!G76/10000</f>
        <v>0</v>
      </c>
      <c r="H76" s="13">
        <f>'基础数据1-2021年损益'!H76/10000</f>
        <v>0</v>
      </c>
      <c r="I76" s="13">
        <f>'基础数据1-2021年损益'!I76/10000</f>
        <v>0</v>
      </c>
      <c r="J76" s="13">
        <f>'基础数据1-2021年损益'!J76/10000</f>
        <v>0</v>
      </c>
      <c r="K76" s="13">
        <f>'基础数据1-2021年损益'!K76/10000</f>
        <v>0</v>
      </c>
      <c r="L76" s="13">
        <f>'基础数据1-2021年损益'!L76/10000</f>
        <v>0</v>
      </c>
      <c r="M76" s="13">
        <f>'基础数据1-2021年损益'!M76/10000</f>
        <v>0</v>
      </c>
      <c r="N76" s="13">
        <f>'基础数据1-2021年损益'!N76/10000</f>
        <v>0</v>
      </c>
      <c r="O76" s="40">
        <f t="shared" ref="O76:O79" si="24">SUM(C76:N76)</f>
        <v>0</v>
      </c>
      <c r="P76" s="117"/>
      <c r="Q76" s="117"/>
      <c r="R76" s="117"/>
    </row>
    <row r="77" hidden="1" customHeight="1" outlineLevel="1" spans="2:18">
      <c r="B77" s="126" t="s">
        <v>90</v>
      </c>
      <c r="C77" s="13">
        <f>'基础数据1-2021年损益'!C77/10000</f>
        <v>0</v>
      </c>
      <c r="D77" s="13">
        <f>'基础数据1-2021年损益'!D77/10000</f>
        <v>0</v>
      </c>
      <c r="E77" s="13">
        <f>'基础数据1-2021年损益'!E77/10000</f>
        <v>0</v>
      </c>
      <c r="F77" s="13">
        <f>'基础数据1-2021年损益'!F77/10000</f>
        <v>0</v>
      </c>
      <c r="G77" s="13">
        <f>'基础数据1-2021年损益'!G77/10000</f>
        <v>0</v>
      </c>
      <c r="H77" s="13">
        <f>'基础数据1-2021年损益'!H77/10000</f>
        <v>0</v>
      </c>
      <c r="I77" s="13">
        <f>'基础数据1-2021年损益'!I77/10000</f>
        <v>0</v>
      </c>
      <c r="J77" s="13">
        <f>'基础数据1-2021年损益'!J77/10000</f>
        <v>0</v>
      </c>
      <c r="K77" s="13">
        <f>'基础数据1-2021年损益'!K77/10000</f>
        <v>0</v>
      </c>
      <c r="L77" s="13">
        <f>'基础数据1-2021年损益'!L77/10000</f>
        <v>0</v>
      </c>
      <c r="M77" s="13">
        <f>'基础数据1-2021年损益'!M77/10000</f>
        <v>0</v>
      </c>
      <c r="N77" s="13">
        <f>'基础数据1-2021年损益'!N77/10000</f>
        <v>0</v>
      </c>
      <c r="O77" s="40">
        <f t="shared" si="24"/>
        <v>0</v>
      </c>
      <c r="P77" s="117"/>
      <c r="Q77" s="117"/>
      <c r="R77" s="117"/>
    </row>
    <row r="78" ht="18.75" hidden="1" customHeight="1" outlineLevel="1" spans="2:18">
      <c r="B78" s="126" t="s">
        <v>91</v>
      </c>
      <c r="C78" s="13">
        <f>'基础数据1-2021年损益'!C78/10000</f>
        <v>0</v>
      </c>
      <c r="D78" s="13">
        <f>'基础数据1-2021年损益'!D78/10000</f>
        <v>0</v>
      </c>
      <c r="E78" s="13">
        <f>'基础数据1-2021年损益'!E78/10000</f>
        <v>0</v>
      </c>
      <c r="F78" s="13">
        <f>'基础数据1-2021年损益'!F78/10000</f>
        <v>0</v>
      </c>
      <c r="G78" s="13">
        <f>'基础数据1-2021年损益'!G78/10000</f>
        <v>0</v>
      </c>
      <c r="H78" s="13">
        <f>'基础数据1-2021年损益'!H78/10000</f>
        <v>0</v>
      </c>
      <c r="I78" s="13">
        <f>'基础数据1-2021年损益'!I78/10000</f>
        <v>0</v>
      </c>
      <c r="J78" s="13">
        <f>'基础数据1-2021年损益'!J78/10000</f>
        <v>0</v>
      </c>
      <c r="K78" s="13">
        <f>'基础数据1-2021年损益'!K78/10000</f>
        <v>0</v>
      </c>
      <c r="L78" s="13">
        <f>'基础数据1-2021年损益'!L78/10000</f>
        <v>0</v>
      </c>
      <c r="M78" s="13">
        <f>'基础数据1-2021年损益'!M78/10000</f>
        <v>0</v>
      </c>
      <c r="N78" s="13">
        <f>'基础数据1-2021年损益'!N78/10000</f>
        <v>0</v>
      </c>
      <c r="O78" s="40">
        <f t="shared" si="24"/>
        <v>0</v>
      </c>
      <c r="P78" s="117"/>
      <c r="Q78" s="117"/>
      <c r="R78" s="117"/>
    </row>
    <row r="79" hidden="1" customHeight="1" outlineLevel="1" spans="2:18">
      <c r="B79" s="126" t="s">
        <v>92</v>
      </c>
      <c r="C79" s="13">
        <f>'基础数据1-2021年损益'!C79/10000</f>
        <v>0</v>
      </c>
      <c r="D79" s="13">
        <f>'基础数据1-2021年损益'!D79/10000</f>
        <v>0</v>
      </c>
      <c r="E79" s="13">
        <f>'基础数据1-2021年损益'!E79/10000</f>
        <v>0</v>
      </c>
      <c r="F79" s="13">
        <f>'基础数据1-2021年损益'!F79/10000</f>
        <v>0</v>
      </c>
      <c r="G79" s="13">
        <f>'基础数据1-2021年损益'!G79/10000</f>
        <v>0</v>
      </c>
      <c r="H79" s="13">
        <f>'基础数据1-2021年损益'!H79/10000</f>
        <v>0</v>
      </c>
      <c r="I79" s="13">
        <f>'基础数据1-2021年损益'!I79/10000</f>
        <v>0</v>
      </c>
      <c r="J79" s="13">
        <f>'基础数据1-2021年损益'!J79/10000</f>
        <v>0</v>
      </c>
      <c r="K79" s="13">
        <f>'基础数据1-2021年损益'!K79/10000</f>
        <v>0</v>
      </c>
      <c r="L79" s="13">
        <f>'基础数据1-2021年损益'!L79/10000</f>
        <v>0</v>
      </c>
      <c r="M79" s="13">
        <f>'基础数据1-2021年损益'!M79/10000</f>
        <v>0</v>
      </c>
      <c r="N79" s="13">
        <f>'基础数据1-2021年损益'!N79/10000</f>
        <v>0</v>
      </c>
      <c r="O79" s="40">
        <f t="shared" si="24"/>
        <v>0</v>
      </c>
      <c r="P79" s="117"/>
      <c r="Q79" s="117"/>
      <c r="R79" s="117"/>
    </row>
    <row r="80" customHeight="1" collapsed="1" spans="2:18">
      <c r="B80" s="127" t="s">
        <v>94</v>
      </c>
      <c r="C80" s="10">
        <f>SUM(C81:C90)</f>
        <v>0</v>
      </c>
      <c r="D80" s="10">
        <f t="shared" ref="D80:O80" si="25">SUM(D81:D90)</f>
        <v>0</v>
      </c>
      <c r="E80" s="10">
        <f t="shared" si="25"/>
        <v>0</v>
      </c>
      <c r="F80" s="10">
        <f t="shared" si="25"/>
        <v>0</v>
      </c>
      <c r="G80" s="10">
        <f t="shared" si="25"/>
        <v>0</v>
      </c>
      <c r="H80" s="10">
        <f t="shared" si="25"/>
        <v>0</v>
      </c>
      <c r="I80" s="10">
        <f t="shared" si="25"/>
        <v>0</v>
      </c>
      <c r="J80" s="10">
        <f t="shared" si="25"/>
        <v>0</v>
      </c>
      <c r="K80" s="10">
        <f t="shared" si="25"/>
        <v>0</v>
      </c>
      <c r="L80" s="10">
        <f t="shared" si="25"/>
        <v>0</v>
      </c>
      <c r="M80" s="10">
        <f t="shared" si="25"/>
        <v>0</v>
      </c>
      <c r="N80" s="10">
        <f t="shared" si="25"/>
        <v>0</v>
      </c>
      <c r="O80" s="39">
        <f t="shared" si="25"/>
        <v>0</v>
      </c>
      <c r="P80" s="117"/>
      <c r="Q80" s="117"/>
      <c r="R80" s="117"/>
    </row>
    <row r="81" ht="20.25" hidden="1" customHeight="1" outlineLevel="1" spans="2:18">
      <c r="B81" s="126" t="s">
        <v>95</v>
      </c>
      <c r="C81" s="13">
        <f>'基础数据1-2021年损益'!C81/10000</f>
        <v>0</v>
      </c>
      <c r="D81" s="13">
        <f>'基础数据1-2021年损益'!D81/10000</f>
        <v>0</v>
      </c>
      <c r="E81" s="13">
        <f>'基础数据1-2021年损益'!E81/10000</f>
        <v>0</v>
      </c>
      <c r="F81" s="13">
        <f>'基础数据1-2021年损益'!F81/10000</f>
        <v>0</v>
      </c>
      <c r="G81" s="13">
        <f>'基础数据1-2021年损益'!G81/10000</f>
        <v>0</v>
      </c>
      <c r="H81" s="13">
        <f>'基础数据1-2021年损益'!H81/10000</f>
        <v>0</v>
      </c>
      <c r="I81" s="13">
        <f>'基础数据1-2021年损益'!I81/10000</f>
        <v>0</v>
      </c>
      <c r="J81" s="13">
        <f>'基础数据1-2021年损益'!J81/10000</f>
        <v>0</v>
      </c>
      <c r="K81" s="13">
        <f>'基础数据1-2021年损益'!K81/10000</f>
        <v>0</v>
      </c>
      <c r="L81" s="13">
        <f>'基础数据1-2021年损益'!L81/10000</f>
        <v>0</v>
      </c>
      <c r="M81" s="13">
        <f>'基础数据1-2021年损益'!M81/10000</f>
        <v>0</v>
      </c>
      <c r="N81" s="13">
        <f>'基础数据1-2021年损益'!N81/10000</f>
        <v>0</v>
      </c>
      <c r="O81" s="40">
        <f t="shared" ref="O81:O90" si="26">SUM(C81:N81)</f>
        <v>0</v>
      </c>
      <c r="P81" s="117"/>
      <c r="Q81" s="117"/>
      <c r="R81" s="117"/>
    </row>
    <row r="82" hidden="1" customHeight="1" outlineLevel="1" spans="2:18">
      <c r="B82" s="126" t="s">
        <v>96</v>
      </c>
      <c r="C82" s="13">
        <f>'基础数据1-2021年损益'!C82/10000</f>
        <v>0</v>
      </c>
      <c r="D82" s="13">
        <f>'基础数据1-2021年损益'!D82/10000</f>
        <v>0</v>
      </c>
      <c r="E82" s="13">
        <f>'基础数据1-2021年损益'!E82/10000</f>
        <v>0</v>
      </c>
      <c r="F82" s="13">
        <f>'基础数据1-2021年损益'!F82/10000</f>
        <v>0</v>
      </c>
      <c r="G82" s="13">
        <f>'基础数据1-2021年损益'!G82/10000</f>
        <v>0</v>
      </c>
      <c r="H82" s="13">
        <f>'基础数据1-2021年损益'!H82/10000</f>
        <v>0</v>
      </c>
      <c r="I82" s="13">
        <f>'基础数据1-2021年损益'!I82/10000</f>
        <v>0</v>
      </c>
      <c r="J82" s="13">
        <f>'基础数据1-2021年损益'!J82/10000</f>
        <v>0</v>
      </c>
      <c r="K82" s="13">
        <f>'基础数据1-2021年损益'!K82/10000</f>
        <v>0</v>
      </c>
      <c r="L82" s="13">
        <f>'基础数据1-2021年损益'!L82/10000</f>
        <v>0</v>
      </c>
      <c r="M82" s="13">
        <f>'基础数据1-2021年损益'!M82/10000</f>
        <v>0</v>
      </c>
      <c r="N82" s="13">
        <f>'基础数据1-2021年损益'!N82/10000</f>
        <v>0</v>
      </c>
      <c r="O82" s="40">
        <f t="shared" si="26"/>
        <v>0</v>
      </c>
      <c r="P82" s="117"/>
      <c r="Q82" s="117"/>
      <c r="R82" s="117"/>
    </row>
    <row r="83" hidden="1" customHeight="1" outlineLevel="1" spans="2:18">
      <c r="B83" s="126" t="s">
        <v>97</v>
      </c>
      <c r="C83" s="13">
        <f>'基础数据1-2021年损益'!C83/10000</f>
        <v>0</v>
      </c>
      <c r="D83" s="13">
        <f>'基础数据1-2021年损益'!D83/10000</f>
        <v>0</v>
      </c>
      <c r="E83" s="13">
        <f>'基础数据1-2021年损益'!E83/10000</f>
        <v>0</v>
      </c>
      <c r="F83" s="13">
        <f>'基础数据1-2021年损益'!F83/10000</f>
        <v>0</v>
      </c>
      <c r="G83" s="13">
        <f>'基础数据1-2021年损益'!G83/10000</f>
        <v>0</v>
      </c>
      <c r="H83" s="13">
        <f>'基础数据1-2021年损益'!H83/10000</f>
        <v>0</v>
      </c>
      <c r="I83" s="13">
        <f>'基础数据1-2021年损益'!I83/10000</f>
        <v>0</v>
      </c>
      <c r="J83" s="13">
        <f>'基础数据1-2021年损益'!J83/10000</f>
        <v>0</v>
      </c>
      <c r="K83" s="13">
        <f>'基础数据1-2021年损益'!K83/10000</f>
        <v>0</v>
      </c>
      <c r="L83" s="13">
        <f>'基础数据1-2021年损益'!L83/10000</f>
        <v>0</v>
      </c>
      <c r="M83" s="13">
        <f>'基础数据1-2021年损益'!M83/10000</f>
        <v>0</v>
      </c>
      <c r="N83" s="13">
        <f>'基础数据1-2021年损益'!N83/10000</f>
        <v>0</v>
      </c>
      <c r="O83" s="40">
        <f t="shared" si="26"/>
        <v>0</v>
      </c>
      <c r="P83" s="117"/>
      <c r="Q83" s="117"/>
      <c r="R83" s="117"/>
    </row>
    <row r="84" hidden="1" customHeight="1" outlineLevel="1" spans="2:18">
      <c r="B84" s="126" t="s">
        <v>98</v>
      </c>
      <c r="C84" s="13">
        <f>'基础数据1-2021年损益'!C84/10000</f>
        <v>0</v>
      </c>
      <c r="D84" s="13">
        <f>'基础数据1-2021年损益'!D84/10000</f>
        <v>0</v>
      </c>
      <c r="E84" s="13">
        <f>'基础数据1-2021年损益'!E84/10000</f>
        <v>0</v>
      </c>
      <c r="F84" s="13">
        <f>'基础数据1-2021年损益'!F84/10000</f>
        <v>0</v>
      </c>
      <c r="G84" s="13">
        <f>'基础数据1-2021年损益'!G84/10000</f>
        <v>0</v>
      </c>
      <c r="H84" s="13">
        <f>'基础数据1-2021年损益'!H84/10000</f>
        <v>0</v>
      </c>
      <c r="I84" s="13">
        <f>'基础数据1-2021年损益'!I84/10000</f>
        <v>0</v>
      </c>
      <c r="J84" s="13">
        <f>'基础数据1-2021年损益'!J84/10000</f>
        <v>0</v>
      </c>
      <c r="K84" s="13">
        <f>'基础数据1-2021年损益'!K84/10000</f>
        <v>0</v>
      </c>
      <c r="L84" s="13">
        <f>'基础数据1-2021年损益'!L84/10000</f>
        <v>0</v>
      </c>
      <c r="M84" s="13">
        <f>'基础数据1-2021年损益'!M84/10000</f>
        <v>0</v>
      </c>
      <c r="N84" s="13">
        <f>'基础数据1-2021年损益'!N84/10000</f>
        <v>0</v>
      </c>
      <c r="O84" s="40">
        <f t="shared" si="26"/>
        <v>0</v>
      </c>
      <c r="P84" s="117"/>
      <c r="Q84" s="117"/>
      <c r="R84" s="117"/>
    </row>
    <row r="85" hidden="1" customHeight="1" outlineLevel="1" spans="2:18">
      <c r="B85" s="126" t="s">
        <v>99</v>
      </c>
      <c r="C85" s="13">
        <f>'基础数据1-2021年损益'!C85/10000</f>
        <v>0</v>
      </c>
      <c r="D85" s="13">
        <f>'基础数据1-2021年损益'!D85/10000</f>
        <v>0</v>
      </c>
      <c r="E85" s="13">
        <f>'基础数据1-2021年损益'!E85/10000</f>
        <v>0</v>
      </c>
      <c r="F85" s="13">
        <f>'基础数据1-2021年损益'!F85/10000</f>
        <v>0</v>
      </c>
      <c r="G85" s="13">
        <f>'基础数据1-2021年损益'!G85/10000</f>
        <v>0</v>
      </c>
      <c r="H85" s="13">
        <f>'基础数据1-2021年损益'!H85/10000</f>
        <v>0</v>
      </c>
      <c r="I85" s="13">
        <f>'基础数据1-2021年损益'!I85/10000</f>
        <v>0</v>
      </c>
      <c r="J85" s="13">
        <f>'基础数据1-2021年损益'!J85/10000</f>
        <v>0</v>
      </c>
      <c r="K85" s="13">
        <f>'基础数据1-2021年损益'!K85/10000</f>
        <v>0</v>
      </c>
      <c r="L85" s="13">
        <f>'基础数据1-2021年损益'!L85/10000</f>
        <v>0</v>
      </c>
      <c r="M85" s="13">
        <f>'基础数据1-2021年损益'!M85/10000</f>
        <v>0</v>
      </c>
      <c r="N85" s="13">
        <f>'基础数据1-2021年损益'!N85/10000</f>
        <v>0</v>
      </c>
      <c r="O85" s="40">
        <f t="shared" si="26"/>
        <v>0</v>
      </c>
      <c r="P85" s="117"/>
      <c r="Q85" s="117"/>
      <c r="R85" s="117"/>
    </row>
    <row r="86" hidden="1" customHeight="1" outlineLevel="1" spans="2:18">
      <c r="B86" s="126" t="s">
        <v>100</v>
      </c>
      <c r="C86" s="13">
        <f>'基础数据1-2021年损益'!C86/10000</f>
        <v>0</v>
      </c>
      <c r="D86" s="13">
        <f>'基础数据1-2021年损益'!D86/10000</f>
        <v>0</v>
      </c>
      <c r="E86" s="13">
        <f>'基础数据1-2021年损益'!E86/10000</f>
        <v>0</v>
      </c>
      <c r="F86" s="13">
        <f>'基础数据1-2021年损益'!F86/10000</f>
        <v>0</v>
      </c>
      <c r="G86" s="13">
        <f>'基础数据1-2021年损益'!G86/10000</f>
        <v>0</v>
      </c>
      <c r="H86" s="13">
        <f>'基础数据1-2021年损益'!H86/10000</f>
        <v>0</v>
      </c>
      <c r="I86" s="13">
        <f>'基础数据1-2021年损益'!I86/10000</f>
        <v>0</v>
      </c>
      <c r="J86" s="13">
        <f>'基础数据1-2021年损益'!J86/10000</f>
        <v>0</v>
      </c>
      <c r="K86" s="13">
        <f>'基础数据1-2021年损益'!K86/10000</f>
        <v>0</v>
      </c>
      <c r="L86" s="13">
        <f>'基础数据1-2021年损益'!L86/10000</f>
        <v>0</v>
      </c>
      <c r="M86" s="13">
        <f>'基础数据1-2021年损益'!M86/10000</f>
        <v>0</v>
      </c>
      <c r="N86" s="13">
        <f>'基础数据1-2021年损益'!N86/10000</f>
        <v>0</v>
      </c>
      <c r="O86" s="40">
        <f t="shared" si="26"/>
        <v>0</v>
      </c>
      <c r="P86" s="117"/>
      <c r="Q86" s="117"/>
      <c r="R86" s="117"/>
    </row>
    <row r="87" hidden="1" customHeight="1" outlineLevel="1" spans="2:18">
      <c r="B87" s="126" t="s">
        <v>101</v>
      </c>
      <c r="C87" s="13">
        <f>'基础数据1-2021年损益'!C87/10000</f>
        <v>0</v>
      </c>
      <c r="D87" s="13">
        <f>'基础数据1-2021年损益'!D87/10000</f>
        <v>0</v>
      </c>
      <c r="E87" s="13">
        <f>'基础数据1-2021年损益'!E87/10000</f>
        <v>0</v>
      </c>
      <c r="F87" s="13">
        <f>'基础数据1-2021年损益'!F87/10000</f>
        <v>0</v>
      </c>
      <c r="G87" s="13">
        <f>'基础数据1-2021年损益'!G87/10000</f>
        <v>0</v>
      </c>
      <c r="H87" s="13">
        <f>'基础数据1-2021年损益'!H87/10000</f>
        <v>0</v>
      </c>
      <c r="I87" s="13">
        <f>'基础数据1-2021年损益'!I87/10000</f>
        <v>0</v>
      </c>
      <c r="J87" s="13">
        <f>'基础数据1-2021年损益'!J87/10000</f>
        <v>0</v>
      </c>
      <c r="K87" s="13">
        <f>'基础数据1-2021年损益'!K87/10000</f>
        <v>0</v>
      </c>
      <c r="L87" s="13">
        <f>'基础数据1-2021年损益'!L87/10000</f>
        <v>0</v>
      </c>
      <c r="M87" s="13">
        <f>'基础数据1-2021年损益'!M87/10000</f>
        <v>0</v>
      </c>
      <c r="N87" s="13">
        <f>'基础数据1-2021年损益'!N87/10000</f>
        <v>0</v>
      </c>
      <c r="O87" s="40">
        <f t="shared" si="26"/>
        <v>0</v>
      </c>
      <c r="P87" s="117"/>
      <c r="Q87" s="117"/>
      <c r="R87" s="117"/>
    </row>
    <row r="88" hidden="1" customHeight="1" outlineLevel="1" spans="2:18">
      <c r="B88" s="126" t="s">
        <v>102</v>
      </c>
      <c r="C88" s="13">
        <f>'基础数据1-2021年损益'!C88/10000</f>
        <v>0</v>
      </c>
      <c r="D88" s="13">
        <f>'基础数据1-2021年损益'!D88/10000</f>
        <v>0</v>
      </c>
      <c r="E88" s="13">
        <f>'基础数据1-2021年损益'!E88/10000</f>
        <v>0</v>
      </c>
      <c r="F88" s="13">
        <f>'基础数据1-2021年损益'!F88/10000</f>
        <v>0</v>
      </c>
      <c r="G88" s="13">
        <f>'基础数据1-2021年损益'!G88/10000</f>
        <v>0</v>
      </c>
      <c r="H88" s="13">
        <f>'基础数据1-2021年损益'!H88/10000</f>
        <v>0</v>
      </c>
      <c r="I88" s="13">
        <f>'基础数据1-2021年损益'!I88/10000</f>
        <v>0</v>
      </c>
      <c r="J88" s="13">
        <f>'基础数据1-2021年损益'!J88/10000</f>
        <v>0</v>
      </c>
      <c r="K88" s="13">
        <f>'基础数据1-2021年损益'!K88/10000</f>
        <v>0</v>
      </c>
      <c r="L88" s="13">
        <f>'基础数据1-2021年损益'!L88/10000</f>
        <v>0</v>
      </c>
      <c r="M88" s="13">
        <f>'基础数据1-2021年损益'!M88/10000</f>
        <v>0</v>
      </c>
      <c r="N88" s="13">
        <f>'基础数据1-2021年损益'!N88/10000</f>
        <v>0</v>
      </c>
      <c r="O88" s="40">
        <f t="shared" si="26"/>
        <v>0</v>
      </c>
      <c r="P88" s="117"/>
      <c r="Q88" s="117"/>
      <c r="R88" s="117"/>
    </row>
    <row r="89" hidden="1" customHeight="1" outlineLevel="1" spans="2:18">
      <c r="B89" s="126" t="s">
        <v>103</v>
      </c>
      <c r="C89" s="13">
        <f>'基础数据1-2021年损益'!C89/10000</f>
        <v>0</v>
      </c>
      <c r="D89" s="13">
        <f>'基础数据1-2021年损益'!D89/10000</f>
        <v>0</v>
      </c>
      <c r="E89" s="13">
        <f>'基础数据1-2021年损益'!E89/10000</f>
        <v>0</v>
      </c>
      <c r="F89" s="13">
        <f>'基础数据1-2021年损益'!F89/10000</f>
        <v>0</v>
      </c>
      <c r="G89" s="13">
        <f>'基础数据1-2021年损益'!G89/10000</f>
        <v>0</v>
      </c>
      <c r="H89" s="13">
        <f>'基础数据1-2021年损益'!H89/10000</f>
        <v>0</v>
      </c>
      <c r="I89" s="13">
        <f>'基础数据1-2021年损益'!I89/10000</f>
        <v>0</v>
      </c>
      <c r="J89" s="13">
        <f>'基础数据1-2021年损益'!J89/10000</f>
        <v>0</v>
      </c>
      <c r="K89" s="13">
        <f>'基础数据1-2021年损益'!K89/10000</f>
        <v>0</v>
      </c>
      <c r="L89" s="13">
        <f>'基础数据1-2021年损益'!L89/10000</f>
        <v>0</v>
      </c>
      <c r="M89" s="13">
        <f>'基础数据1-2021年损益'!M89/10000</f>
        <v>0</v>
      </c>
      <c r="N89" s="13">
        <f>'基础数据1-2021年损益'!N89/10000</f>
        <v>0</v>
      </c>
      <c r="O89" s="40">
        <f t="shared" si="26"/>
        <v>0</v>
      </c>
      <c r="P89" s="117"/>
      <c r="Q89" s="117"/>
      <c r="R89" s="117"/>
    </row>
    <row r="90" hidden="1" customHeight="1" outlineLevel="1" spans="2:18">
      <c r="B90" s="126" t="s">
        <v>104</v>
      </c>
      <c r="C90" s="13">
        <f>'基础数据1-2021年损益'!C90/10000</f>
        <v>0</v>
      </c>
      <c r="D90" s="13">
        <f>'基础数据1-2021年损益'!D90/10000</f>
        <v>0</v>
      </c>
      <c r="E90" s="13">
        <f>'基础数据1-2021年损益'!E90/10000</f>
        <v>0</v>
      </c>
      <c r="F90" s="13">
        <f>'基础数据1-2021年损益'!F90/10000</f>
        <v>0</v>
      </c>
      <c r="G90" s="13">
        <f>'基础数据1-2021年损益'!G90/10000</f>
        <v>0</v>
      </c>
      <c r="H90" s="13">
        <f>'基础数据1-2021年损益'!H90/10000</f>
        <v>0</v>
      </c>
      <c r="I90" s="13">
        <f>'基础数据1-2021年损益'!I90/10000</f>
        <v>0</v>
      </c>
      <c r="J90" s="13">
        <f>'基础数据1-2021年损益'!J90/10000</f>
        <v>0</v>
      </c>
      <c r="K90" s="13">
        <f>'基础数据1-2021年损益'!K90/10000</f>
        <v>0</v>
      </c>
      <c r="L90" s="13">
        <f>'基础数据1-2021年损益'!L90/10000</f>
        <v>0</v>
      </c>
      <c r="M90" s="13">
        <f>'基础数据1-2021年损益'!M90/10000</f>
        <v>0</v>
      </c>
      <c r="N90" s="13">
        <f>'基础数据1-2021年损益'!N90/10000</f>
        <v>0</v>
      </c>
      <c r="O90" s="40">
        <f t="shared" si="26"/>
        <v>0</v>
      </c>
      <c r="P90" s="117"/>
      <c r="Q90" s="117"/>
      <c r="R90" s="117"/>
    </row>
    <row r="91" s="117" customFormat="1" customHeight="1" collapsed="1" spans="2:15">
      <c r="B91" s="127" t="s">
        <v>105</v>
      </c>
      <c r="C91" s="10">
        <f>SUM(C92:C112)</f>
        <v>0</v>
      </c>
      <c r="D91" s="10">
        <f t="shared" ref="D91:O91" si="27">SUM(D92:D112)</f>
        <v>0</v>
      </c>
      <c r="E91" s="10">
        <f t="shared" si="27"/>
        <v>0</v>
      </c>
      <c r="F91" s="10">
        <f t="shared" si="27"/>
        <v>0</v>
      </c>
      <c r="G91" s="10">
        <f t="shared" si="27"/>
        <v>0</v>
      </c>
      <c r="H91" s="10">
        <f t="shared" si="27"/>
        <v>0</v>
      </c>
      <c r="I91" s="10">
        <f t="shared" si="27"/>
        <v>0</v>
      </c>
      <c r="J91" s="10">
        <f t="shared" si="27"/>
        <v>0</v>
      </c>
      <c r="K91" s="10">
        <f t="shared" si="27"/>
        <v>0</v>
      </c>
      <c r="L91" s="10">
        <f t="shared" si="27"/>
        <v>0</v>
      </c>
      <c r="M91" s="10">
        <f t="shared" si="27"/>
        <v>0</v>
      </c>
      <c r="N91" s="10">
        <f t="shared" si="27"/>
        <v>0</v>
      </c>
      <c r="O91" s="39">
        <f t="shared" si="27"/>
        <v>0</v>
      </c>
    </row>
    <row r="92" hidden="1" customHeight="1" outlineLevel="1" spans="2:18">
      <c r="B92" s="126" t="s">
        <v>106</v>
      </c>
      <c r="C92" s="13">
        <f>'基础数据1-2021年损益'!C92/10000</f>
        <v>0</v>
      </c>
      <c r="D92" s="13">
        <f>'基础数据1-2021年损益'!D92/10000</f>
        <v>0</v>
      </c>
      <c r="E92" s="13">
        <f>'基础数据1-2021年损益'!E92/10000</f>
        <v>0</v>
      </c>
      <c r="F92" s="13">
        <f>'基础数据1-2021年损益'!F92/10000</f>
        <v>0</v>
      </c>
      <c r="G92" s="13">
        <f>'基础数据1-2021年损益'!G92/10000</f>
        <v>0</v>
      </c>
      <c r="H92" s="13">
        <f>'基础数据1-2021年损益'!H92/10000</f>
        <v>0</v>
      </c>
      <c r="I92" s="13">
        <f>'基础数据1-2021年损益'!I92/10000</f>
        <v>0</v>
      </c>
      <c r="J92" s="13">
        <f>'基础数据1-2021年损益'!J92/10000</f>
        <v>0</v>
      </c>
      <c r="K92" s="13">
        <f>'基础数据1-2021年损益'!K92/10000</f>
        <v>0</v>
      </c>
      <c r="L92" s="13">
        <f>'基础数据1-2021年损益'!L92/10000</f>
        <v>0</v>
      </c>
      <c r="M92" s="13">
        <f>'基础数据1-2021年损益'!M92/10000</f>
        <v>0</v>
      </c>
      <c r="N92" s="13">
        <f>'基础数据1-2021年损益'!N92/10000</f>
        <v>0</v>
      </c>
      <c r="O92" s="40">
        <f t="shared" ref="O92:O112" si="28">SUM(C92:N92)</f>
        <v>0</v>
      </c>
      <c r="P92" s="117"/>
      <c r="Q92" s="117"/>
      <c r="R92" s="117"/>
    </row>
    <row r="93" hidden="1" customHeight="1" outlineLevel="1" spans="2:18">
      <c r="B93" s="126" t="s">
        <v>107</v>
      </c>
      <c r="C93" s="13">
        <f>'基础数据1-2021年损益'!C93/10000</f>
        <v>0</v>
      </c>
      <c r="D93" s="13">
        <f>'基础数据1-2021年损益'!D93/10000</f>
        <v>0</v>
      </c>
      <c r="E93" s="13">
        <f>'基础数据1-2021年损益'!E93/10000</f>
        <v>0</v>
      </c>
      <c r="F93" s="13">
        <f>'基础数据1-2021年损益'!F93/10000</f>
        <v>0</v>
      </c>
      <c r="G93" s="13">
        <f>'基础数据1-2021年损益'!G93/10000</f>
        <v>0</v>
      </c>
      <c r="H93" s="13">
        <f>'基础数据1-2021年损益'!H93/10000</f>
        <v>0</v>
      </c>
      <c r="I93" s="13">
        <f>'基础数据1-2021年损益'!I93/10000</f>
        <v>0</v>
      </c>
      <c r="J93" s="13">
        <f>'基础数据1-2021年损益'!J93/10000</f>
        <v>0</v>
      </c>
      <c r="K93" s="13">
        <f>'基础数据1-2021年损益'!K93/10000</f>
        <v>0</v>
      </c>
      <c r="L93" s="13">
        <f>'基础数据1-2021年损益'!L93/10000</f>
        <v>0</v>
      </c>
      <c r="M93" s="13">
        <f>'基础数据1-2021年损益'!M93/10000</f>
        <v>0</v>
      </c>
      <c r="N93" s="13">
        <f>'基础数据1-2021年损益'!N93/10000</f>
        <v>0</v>
      </c>
      <c r="O93" s="40">
        <f t="shared" si="28"/>
        <v>0</v>
      </c>
      <c r="P93" s="117"/>
      <c r="Q93" s="117"/>
      <c r="R93" s="117"/>
    </row>
    <row r="94" hidden="1" customHeight="1" outlineLevel="1" spans="2:18">
      <c r="B94" s="126" t="s">
        <v>108</v>
      </c>
      <c r="C94" s="13">
        <f>'基础数据1-2021年损益'!C94/10000</f>
        <v>0</v>
      </c>
      <c r="D94" s="13">
        <f>'基础数据1-2021年损益'!D94/10000</f>
        <v>0</v>
      </c>
      <c r="E94" s="13">
        <f>'基础数据1-2021年损益'!E94/10000</f>
        <v>0</v>
      </c>
      <c r="F94" s="13">
        <f>'基础数据1-2021年损益'!F94/10000</f>
        <v>0</v>
      </c>
      <c r="G94" s="13">
        <f>'基础数据1-2021年损益'!G94/10000</f>
        <v>0</v>
      </c>
      <c r="H94" s="13">
        <f>'基础数据1-2021年损益'!H94/10000</f>
        <v>0</v>
      </c>
      <c r="I94" s="13">
        <f>'基础数据1-2021年损益'!I94/10000</f>
        <v>0</v>
      </c>
      <c r="J94" s="13">
        <f>'基础数据1-2021年损益'!J94/10000</f>
        <v>0</v>
      </c>
      <c r="K94" s="13">
        <f>'基础数据1-2021年损益'!K94/10000</f>
        <v>0</v>
      </c>
      <c r="L94" s="13">
        <f>'基础数据1-2021年损益'!L94/10000</f>
        <v>0</v>
      </c>
      <c r="M94" s="13">
        <f>'基础数据1-2021年损益'!M94/10000</f>
        <v>0</v>
      </c>
      <c r="N94" s="13">
        <f>'基础数据1-2021年损益'!N94/10000</f>
        <v>0</v>
      </c>
      <c r="O94" s="40">
        <f t="shared" si="28"/>
        <v>0</v>
      </c>
      <c r="P94" s="117"/>
      <c r="Q94" s="117"/>
      <c r="R94" s="117"/>
    </row>
    <row r="95" hidden="1" customHeight="1" outlineLevel="1" spans="2:18">
      <c r="B95" s="126" t="s">
        <v>109</v>
      </c>
      <c r="C95" s="13">
        <f>'基础数据1-2021年损益'!C95/10000</f>
        <v>0</v>
      </c>
      <c r="D95" s="13">
        <f>'基础数据1-2021年损益'!D95/10000</f>
        <v>0</v>
      </c>
      <c r="E95" s="13">
        <f>'基础数据1-2021年损益'!E95/10000</f>
        <v>0</v>
      </c>
      <c r="F95" s="13">
        <f>'基础数据1-2021年损益'!F95/10000</f>
        <v>0</v>
      </c>
      <c r="G95" s="13">
        <f>'基础数据1-2021年损益'!G95/10000</f>
        <v>0</v>
      </c>
      <c r="H95" s="13">
        <f>'基础数据1-2021年损益'!H95/10000</f>
        <v>0</v>
      </c>
      <c r="I95" s="13">
        <f>'基础数据1-2021年损益'!I95/10000</f>
        <v>0</v>
      </c>
      <c r="J95" s="13">
        <f>'基础数据1-2021年损益'!J95/10000</f>
        <v>0</v>
      </c>
      <c r="K95" s="13">
        <f>'基础数据1-2021年损益'!K95/10000</f>
        <v>0</v>
      </c>
      <c r="L95" s="13">
        <f>'基础数据1-2021年损益'!L95/10000</f>
        <v>0</v>
      </c>
      <c r="M95" s="13">
        <f>'基础数据1-2021年损益'!M95/10000</f>
        <v>0</v>
      </c>
      <c r="N95" s="13">
        <f>'基础数据1-2021年损益'!N95/10000</f>
        <v>0</v>
      </c>
      <c r="O95" s="40">
        <f t="shared" si="28"/>
        <v>0</v>
      </c>
      <c r="P95" s="117"/>
      <c r="Q95" s="117"/>
      <c r="R95" s="117"/>
    </row>
    <row r="96" s="117" customFormat="1" hidden="1" customHeight="1" outlineLevel="1" spans="2:15">
      <c r="B96" s="126" t="s">
        <v>110</v>
      </c>
      <c r="C96" s="13">
        <f>'基础数据1-2021年损益'!C96/10000</f>
        <v>0</v>
      </c>
      <c r="D96" s="13">
        <f>'基础数据1-2021年损益'!D96/10000</f>
        <v>0</v>
      </c>
      <c r="E96" s="13">
        <f>'基础数据1-2021年损益'!E96/10000</f>
        <v>0</v>
      </c>
      <c r="F96" s="13">
        <f>'基础数据1-2021年损益'!F96/10000</f>
        <v>0</v>
      </c>
      <c r="G96" s="13">
        <f>'基础数据1-2021年损益'!G96/10000</f>
        <v>0</v>
      </c>
      <c r="H96" s="13">
        <f>'基础数据1-2021年损益'!H96/10000</f>
        <v>0</v>
      </c>
      <c r="I96" s="13">
        <f>'基础数据1-2021年损益'!I96/10000</f>
        <v>0</v>
      </c>
      <c r="J96" s="13">
        <f>'基础数据1-2021年损益'!J96/10000</f>
        <v>0</v>
      </c>
      <c r="K96" s="13">
        <f>'基础数据1-2021年损益'!K96/10000</f>
        <v>0</v>
      </c>
      <c r="L96" s="13">
        <f>'基础数据1-2021年损益'!L96/10000</f>
        <v>0</v>
      </c>
      <c r="M96" s="13">
        <f>'基础数据1-2021年损益'!M96/10000</f>
        <v>0</v>
      </c>
      <c r="N96" s="13">
        <f>'基础数据1-2021年损益'!N96/10000</f>
        <v>0</v>
      </c>
      <c r="O96" s="40">
        <f t="shared" si="28"/>
        <v>0</v>
      </c>
    </row>
    <row r="97" s="117" customFormat="1" hidden="1" customHeight="1" outlineLevel="1" spans="2:15">
      <c r="B97" s="126" t="s">
        <v>111</v>
      </c>
      <c r="C97" s="13">
        <f>'基础数据1-2021年损益'!C97/10000</f>
        <v>0</v>
      </c>
      <c r="D97" s="13">
        <f>'基础数据1-2021年损益'!D97/10000</f>
        <v>0</v>
      </c>
      <c r="E97" s="13">
        <f>'基础数据1-2021年损益'!E97/10000</f>
        <v>0</v>
      </c>
      <c r="F97" s="13">
        <f>'基础数据1-2021年损益'!F97/10000</f>
        <v>0</v>
      </c>
      <c r="G97" s="13">
        <f>'基础数据1-2021年损益'!G97/10000</f>
        <v>0</v>
      </c>
      <c r="H97" s="13">
        <f>'基础数据1-2021年损益'!H97/10000</f>
        <v>0</v>
      </c>
      <c r="I97" s="13">
        <f>'基础数据1-2021年损益'!I97/10000</f>
        <v>0</v>
      </c>
      <c r="J97" s="13">
        <f>'基础数据1-2021年损益'!J97/10000</f>
        <v>0</v>
      </c>
      <c r="K97" s="13">
        <f>'基础数据1-2021年损益'!K97/10000</f>
        <v>0</v>
      </c>
      <c r="L97" s="13">
        <f>'基础数据1-2021年损益'!L97/10000</f>
        <v>0</v>
      </c>
      <c r="M97" s="13">
        <f>'基础数据1-2021年损益'!M97/10000</f>
        <v>0</v>
      </c>
      <c r="N97" s="13">
        <f>'基础数据1-2021年损益'!N97/10000</f>
        <v>0</v>
      </c>
      <c r="O97" s="40">
        <f t="shared" si="28"/>
        <v>0</v>
      </c>
    </row>
    <row r="98" hidden="1" customHeight="1" outlineLevel="1" spans="2:18">
      <c r="B98" s="126" t="s">
        <v>112</v>
      </c>
      <c r="C98" s="13">
        <f>'基础数据1-2021年损益'!C98/10000</f>
        <v>0</v>
      </c>
      <c r="D98" s="13">
        <f>'基础数据1-2021年损益'!D98/10000</f>
        <v>0</v>
      </c>
      <c r="E98" s="13">
        <f>'基础数据1-2021年损益'!E98/10000</f>
        <v>0</v>
      </c>
      <c r="F98" s="13">
        <f>'基础数据1-2021年损益'!F98/10000</f>
        <v>0</v>
      </c>
      <c r="G98" s="13">
        <f>'基础数据1-2021年损益'!G98/10000</f>
        <v>0</v>
      </c>
      <c r="H98" s="13">
        <f>'基础数据1-2021年损益'!H98/10000</f>
        <v>0</v>
      </c>
      <c r="I98" s="13">
        <f>'基础数据1-2021年损益'!I98/10000</f>
        <v>0</v>
      </c>
      <c r="J98" s="13">
        <f>'基础数据1-2021年损益'!J98/10000</f>
        <v>0</v>
      </c>
      <c r="K98" s="13">
        <f>'基础数据1-2021年损益'!K98/10000</f>
        <v>0</v>
      </c>
      <c r="L98" s="13">
        <f>'基础数据1-2021年损益'!L98/10000</f>
        <v>0</v>
      </c>
      <c r="M98" s="13">
        <f>'基础数据1-2021年损益'!M98/10000</f>
        <v>0</v>
      </c>
      <c r="N98" s="13">
        <f>'基础数据1-2021年损益'!N98/10000</f>
        <v>0</v>
      </c>
      <c r="O98" s="40">
        <f t="shared" si="28"/>
        <v>0</v>
      </c>
      <c r="P98" s="117"/>
      <c r="Q98" s="117"/>
      <c r="R98" s="117"/>
    </row>
    <row r="99" hidden="1" customHeight="1" outlineLevel="1" spans="2:18">
      <c r="B99" s="126" t="s">
        <v>113</v>
      </c>
      <c r="C99" s="13">
        <f>'基础数据1-2021年损益'!C99/10000</f>
        <v>0</v>
      </c>
      <c r="D99" s="13">
        <f>'基础数据1-2021年损益'!D99/10000</f>
        <v>0</v>
      </c>
      <c r="E99" s="13">
        <f>'基础数据1-2021年损益'!E99/10000</f>
        <v>0</v>
      </c>
      <c r="F99" s="13">
        <f>'基础数据1-2021年损益'!F99/10000</f>
        <v>0</v>
      </c>
      <c r="G99" s="13">
        <f>'基础数据1-2021年损益'!G99/10000</f>
        <v>0</v>
      </c>
      <c r="H99" s="13">
        <f>'基础数据1-2021年损益'!H99/10000</f>
        <v>0</v>
      </c>
      <c r="I99" s="13">
        <f>'基础数据1-2021年损益'!I99/10000</f>
        <v>0</v>
      </c>
      <c r="J99" s="13">
        <f>'基础数据1-2021年损益'!J99/10000</f>
        <v>0</v>
      </c>
      <c r="K99" s="13">
        <f>'基础数据1-2021年损益'!K99/10000</f>
        <v>0</v>
      </c>
      <c r="L99" s="13">
        <f>'基础数据1-2021年损益'!L99/10000</f>
        <v>0</v>
      </c>
      <c r="M99" s="13">
        <f>'基础数据1-2021年损益'!M99/10000</f>
        <v>0</v>
      </c>
      <c r="N99" s="13">
        <f>'基础数据1-2021年损益'!N99/10000</f>
        <v>0</v>
      </c>
      <c r="O99" s="40">
        <f t="shared" si="28"/>
        <v>0</v>
      </c>
      <c r="P99" s="117"/>
      <c r="Q99" s="117"/>
      <c r="R99" s="117"/>
    </row>
    <row r="100" s="117" customFormat="1" hidden="1" customHeight="1" outlineLevel="1" spans="2:15">
      <c r="B100" s="126" t="s">
        <v>114</v>
      </c>
      <c r="C100" s="13">
        <f>'基础数据1-2021年损益'!C100/10000</f>
        <v>0</v>
      </c>
      <c r="D100" s="13">
        <f>'基础数据1-2021年损益'!D100/10000</f>
        <v>0</v>
      </c>
      <c r="E100" s="13">
        <f>'基础数据1-2021年损益'!E100/10000</f>
        <v>0</v>
      </c>
      <c r="F100" s="13">
        <f>'基础数据1-2021年损益'!F100/10000</f>
        <v>0</v>
      </c>
      <c r="G100" s="13">
        <f>'基础数据1-2021年损益'!G100/10000</f>
        <v>0</v>
      </c>
      <c r="H100" s="13">
        <f>'基础数据1-2021年损益'!H100/10000</f>
        <v>0</v>
      </c>
      <c r="I100" s="13">
        <f>'基础数据1-2021年损益'!I100/10000</f>
        <v>0</v>
      </c>
      <c r="J100" s="13">
        <f>'基础数据1-2021年损益'!J100/10000</f>
        <v>0</v>
      </c>
      <c r="K100" s="13">
        <f>'基础数据1-2021年损益'!K100/10000</f>
        <v>0</v>
      </c>
      <c r="L100" s="13">
        <f>'基础数据1-2021年损益'!L100/10000</f>
        <v>0</v>
      </c>
      <c r="M100" s="13">
        <f>'基础数据1-2021年损益'!M100/10000</f>
        <v>0</v>
      </c>
      <c r="N100" s="13">
        <f>'基础数据1-2021年损益'!N100/10000</f>
        <v>0</v>
      </c>
      <c r="O100" s="40">
        <f t="shared" si="28"/>
        <v>0</v>
      </c>
    </row>
    <row r="101" hidden="1" customHeight="1" outlineLevel="1" spans="2:18">
      <c r="B101" s="126" t="s">
        <v>115</v>
      </c>
      <c r="C101" s="13">
        <f>'基础数据1-2021年损益'!C101/10000</f>
        <v>0</v>
      </c>
      <c r="D101" s="13">
        <f>'基础数据1-2021年损益'!D101/10000</f>
        <v>0</v>
      </c>
      <c r="E101" s="13">
        <f>'基础数据1-2021年损益'!E101/10000</f>
        <v>0</v>
      </c>
      <c r="F101" s="13">
        <f>'基础数据1-2021年损益'!F101/10000</f>
        <v>0</v>
      </c>
      <c r="G101" s="13">
        <f>'基础数据1-2021年损益'!G101/10000</f>
        <v>0</v>
      </c>
      <c r="H101" s="13">
        <f>'基础数据1-2021年损益'!H101/10000</f>
        <v>0</v>
      </c>
      <c r="I101" s="13">
        <f>'基础数据1-2021年损益'!I101/10000</f>
        <v>0</v>
      </c>
      <c r="J101" s="13">
        <f>'基础数据1-2021年损益'!J101/10000</f>
        <v>0</v>
      </c>
      <c r="K101" s="13">
        <f>'基础数据1-2021年损益'!K101/10000</f>
        <v>0</v>
      </c>
      <c r="L101" s="13">
        <f>'基础数据1-2021年损益'!L101/10000</f>
        <v>0</v>
      </c>
      <c r="M101" s="13">
        <f>'基础数据1-2021年损益'!M101/10000</f>
        <v>0</v>
      </c>
      <c r="N101" s="13">
        <f>'基础数据1-2021年损益'!N101/10000</f>
        <v>0</v>
      </c>
      <c r="O101" s="40">
        <f t="shared" si="28"/>
        <v>0</v>
      </c>
      <c r="P101" s="117"/>
      <c r="Q101" s="117"/>
      <c r="R101" s="117"/>
    </row>
    <row r="102" s="117" customFormat="1" hidden="1" customHeight="1" outlineLevel="1" spans="2:15">
      <c r="B102" s="126" t="s">
        <v>116</v>
      </c>
      <c r="C102" s="13">
        <f>'基础数据1-2021年损益'!C102/10000</f>
        <v>0</v>
      </c>
      <c r="D102" s="13">
        <f>'基础数据1-2021年损益'!D102/10000</f>
        <v>0</v>
      </c>
      <c r="E102" s="13">
        <f>'基础数据1-2021年损益'!E102/10000</f>
        <v>0</v>
      </c>
      <c r="F102" s="13">
        <f>'基础数据1-2021年损益'!F102/10000</f>
        <v>0</v>
      </c>
      <c r="G102" s="13">
        <f>'基础数据1-2021年损益'!G102/10000</f>
        <v>0</v>
      </c>
      <c r="H102" s="13">
        <f>'基础数据1-2021年损益'!H102/10000</f>
        <v>0</v>
      </c>
      <c r="I102" s="13">
        <f>'基础数据1-2021年损益'!I102/10000</f>
        <v>0</v>
      </c>
      <c r="J102" s="13">
        <f>'基础数据1-2021年损益'!J102/10000</f>
        <v>0</v>
      </c>
      <c r="K102" s="13">
        <f>'基础数据1-2021年损益'!K102/10000</f>
        <v>0</v>
      </c>
      <c r="L102" s="13">
        <f>'基础数据1-2021年损益'!L102/10000</f>
        <v>0</v>
      </c>
      <c r="M102" s="13">
        <f>'基础数据1-2021年损益'!M102/10000</f>
        <v>0</v>
      </c>
      <c r="N102" s="13">
        <f>'基础数据1-2021年损益'!N102/10000</f>
        <v>0</v>
      </c>
      <c r="O102" s="40">
        <f t="shared" si="28"/>
        <v>0</v>
      </c>
    </row>
    <row r="103" hidden="1" customHeight="1" outlineLevel="1" spans="2:18">
      <c r="B103" s="126" t="s">
        <v>117</v>
      </c>
      <c r="C103" s="13">
        <f>'基础数据1-2021年损益'!C103/10000</f>
        <v>0</v>
      </c>
      <c r="D103" s="13">
        <f>'基础数据1-2021年损益'!D103/10000</f>
        <v>0</v>
      </c>
      <c r="E103" s="13">
        <f>'基础数据1-2021年损益'!E103/10000</f>
        <v>0</v>
      </c>
      <c r="F103" s="13">
        <f>'基础数据1-2021年损益'!F103/10000</f>
        <v>0</v>
      </c>
      <c r="G103" s="13">
        <f>'基础数据1-2021年损益'!G103/10000</f>
        <v>0</v>
      </c>
      <c r="H103" s="13">
        <f>'基础数据1-2021年损益'!H103/10000</f>
        <v>0</v>
      </c>
      <c r="I103" s="13">
        <f>'基础数据1-2021年损益'!I103/10000</f>
        <v>0</v>
      </c>
      <c r="J103" s="13">
        <f>'基础数据1-2021年损益'!J103/10000</f>
        <v>0</v>
      </c>
      <c r="K103" s="13">
        <f>'基础数据1-2021年损益'!K103/10000</f>
        <v>0</v>
      </c>
      <c r="L103" s="13">
        <f>'基础数据1-2021年损益'!L103/10000</f>
        <v>0</v>
      </c>
      <c r="M103" s="13">
        <f>'基础数据1-2021年损益'!M103/10000</f>
        <v>0</v>
      </c>
      <c r="N103" s="13">
        <f>'基础数据1-2021年损益'!N103/10000</f>
        <v>0</v>
      </c>
      <c r="O103" s="40">
        <f t="shared" si="28"/>
        <v>0</v>
      </c>
      <c r="P103" s="117"/>
      <c r="Q103" s="117"/>
      <c r="R103" s="117"/>
    </row>
    <row r="104" hidden="1" customHeight="1" outlineLevel="1" spans="2:18">
      <c r="B104" s="126" t="s">
        <v>118</v>
      </c>
      <c r="C104" s="13">
        <f>'基础数据1-2021年损益'!C104/10000</f>
        <v>0</v>
      </c>
      <c r="D104" s="13">
        <f>'基础数据1-2021年损益'!D104/10000</f>
        <v>0</v>
      </c>
      <c r="E104" s="13">
        <f>'基础数据1-2021年损益'!E104/10000</f>
        <v>0</v>
      </c>
      <c r="F104" s="13">
        <f>'基础数据1-2021年损益'!F104/10000</f>
        <v>0</v>
      </c>
      <c r="G104" s="13">
        <f>'基础数据1-2021年损益'!G104/10000</f>
        <v>0</v>
      </c>
      <c r="H104" s="13">
        <f>'基础数据1-2021年损益'!H104/10000</f>
        <v>0</v>
      </c>
      <c r="I104" s="13">
        <f>'基础数据1-2021年损益'!I104/10000</f>
        <v>0</v>
      </c>
      <c r="J104" s="13">
        <f>'基础数据1-2021年损益'!J104/10000</f>
        <v>0</v>
      </c>
      <c r="K104" s="13">
        <f>'基础数据1-2021年损益'!K104/10000</f>
        <v>0</v>
      </c>
      <c r="L104" s="13">
        <f>'基础数据1-2021年损益'!L104/10000</f>
        <v>0</v>
      </c>
      <c r="M104" s="13">
        <f>'基础数据1-2021年损益'!M104/10000</f>
        <v>0</v>
      </c>
      <c r="N104" s="13">
        <f>'基础数据1-2021年损益'!N104/10000</f>
        <v>0</v>
      </c>
      <c r="O104" s="40">
        <f t="shared" si="28"/>
        <v>0</v>
      </c>
      <c r="P104" s="117"/>
      <c r="Q104" s="117"/>
      <c r="R104" s="117"/>
    </row>
    <row r="105" hidden="1" customHeight="1" outlineLevel="1" spans="2:18">
      <c r="B105" s="126" t="s">
        <v>119</v>
      </c>
      <c r="C105" s="13">
        <f>'基础数据1-2021年损益'!C105/10000</f>
        <v>0</v>
      </c>
      <c r="D105" s="13">
        <f>'基础数据1-2021年损益'!D105/10000</f>
        <v>0</v>
      </c>
      <c r="E105" s="13">
        <f>'基础数据1-2021年损益'!E105/10000</f>
        <v>0</v>
      </c>
      <c r="F105" s="13">
        <f>'基础数据1-2021年损益'!F105/10000</f>
        <v>0</v>
      </c>
      <c r="G105" s="13">
        <f>'基础数据1-2021年损益'!G105/10000</f>
        <v>0</v>
      </c>
      <c r="H105" s="13">
        <f>'基础数据1-2021年损益'!H105/10000</f>
        <v>0</v>
      </c>
      <c r="I105" s="13">
        <f>'基础数据1-2021年损益'!I105/10000</f>
        <v>0</v>
      </c>
      <c r="J105" s="13">
        <f>'基础数据1-2021年损益'!J105/10000</f>
        <v>0</v>
      </c>
      <c r="K105" s="13">
        <f>'基础数据1-2021年损益'!K105/10000</f>
        <v>0</v>
      </c>
      <c r="L105" s="13">
        <f>'基础数据1-2021年损益'!L105/10000</f>
        <v>0</v>
      </c>
      <c r="M105" s="13">
        <f>'基础数据1-2021年损益'!M105/10000</f>
        <v>0</v>
      </c>
      <c r="N105" s="13">
        <f>'基础数据1-2021年损益'!N105/10000</f>
        <v>0</v>
      </c>
      <c r="O105" s="40">
        <f t="shared" si="28"/>
        <v>0</v>
      </c>
      <c r="P105" s="117"/>
      <c r="Q105" s="117"/>
      <c r="R105" s="117"/>
    </row>
    <row r="106" hidden="1" customHeight="1" outlineLevel="1" spans="2:18">
      <c r="B106" s="126" t="s">
        <v>120</v>
      </c>
      <c r="C106" s="13">
        <f>'基础数据1-2021年损益'!C106/10000</f>
        <v>0</v>
      </c>
      <c r="D106" s="13">
        <f>'基础数据1-2021年损益'!D106/10000</f>
        <v>0</v>
      </c>
      <c r="E106" s="13">
        <f>'基础数据1-2021年损益'!E106/10000</f>
        <v>0</v>
      </c>
      <c r="F106" s="13">
        <f>'基础数据1-2021年损益'!F106/10000</f>
        <v>0</v>
      </c>
      <c r="G106" s="13">
        <f>'基础数据1-2021年损益'!G106/10000</f>
        <v>0</v>
      </c>
      <c r="H106" s="13">
        <f>'基础数据1-2021年损益'!H106/10000</f>
        <v>0</v>
      </c>
      <c r="I106" s="13">
        <f>'基础数据1-2021年损益'!I106/10000</f>
        <v>0</v>
      </c>
      <c r="J106" s="13">
        <f>'基础数据1-2021年损益'!J106/10000</f>
        <v>0</v>
      </c>
      <c r="K106" s="13">
        <f>'基础数据1-2021年损益'!K106/10000</f>
        <v>0</v>
      </c>
      <c r="L106" s="13">
        <f>'基础数据1-2021年损益'!L106/10000</f>
        <v>0</v>
      </c>
      <c r="M106" s="13">
        <f>'基础数据1-2021年损益'!M106/10000</f>
        <v>0</v>
      </c>
      <c r="N106" s="13">
        <f>'基础数据1-2021年损益'!N106/10000</f>
        <v>0</v>
      </c>
      <c r="O106" s="40">
        <f t="shared" si="28"/>
        <v>0</v>
      </c>
      <c r="P106" s="117"/>
      <c r="Q106" s="117"/>
      <c r="R106" s="117"/>
    </row>
    <row r="107" hidden="1" customHeight="1" outlineLevel="1" spans="2:18">
      <c r="B107" s="126" t="s">
        <v>121</v>
      </c>
      <c r="C107" s="13">
        <f>'基础数据1-2021年损益'!C107/10000</f>
        <v>0</v>
      </c>
      <c r="D107" s="13">
        <f>'基础数据1-2021年损益'!D107/10000</f>
        <v>0</v>
      </c>
      <c r="E107" s="13">
        <f>'基础数据1-2021年损益'!E107/10000</f>
        <v>0</v>
      </c>
      <c r="F107" s="13">
        <f>'基础数据1-2021年损益'!F107/10000</f>
        <v>0</v>
      </c>
      <c r="G107" s="13">
        <f>'基础数据1-2021年损益'!G107/10000</f>
        <v>0</v>
      </c>
      <c r="H107" s="13">
        <f>'基础数据1-2021年损益'!H107/10000</f>
        <v>0</v>
      </c>
      <c r="I107" s="13">
        <f>'基础数据1-2021年损益'!I107/10000</f>
        <v>0</v>
      </c>
      <c r="J107" s="13">
        <f>'基础数据1-2021年损益'!J107/10000</f>
        <v>0</v>
      </c>
      <c r="K107" s="13">
        <f>'基础数据1-2021年损益'!K107/10000</f>
        <v>0</v>
      </c>
      <c r="L107" s="13">
        <f>'基础数据1-2021年损益'!L107/10000</f>
        <v>0</v>
      </c>
      <c r="M107" s="13">
        <f>'基础数据1-2021年损益'!M107/10000</f>
        <v>0</v>
      </c>
      <c r="N107" s="13">
        <f>'基础数据1-2021年损益'!N107/10000</f>
        <v>0</v>
      </c>
      <c r="O107" s="40">
        <f t="shared" si="28"/>
        <v>0</v>
      </c>
      <c r="P107" s="117"/>
      <c r="Q107" s="117"/>
      <c r="R107" s="117"/>
    </row>
    <row r="108" s="117" customFormat="1" hidden="1" customHeight="1" outlineLevel="1" spans="2:15">
      <c r="B108" s="126" t="s">
        <v>122</v>
      </c>
      <c r="C108" s="13">
        <f>'基础数据1-2021年损益'!C108/10000</f>
        <v>0</v>
      </c>
      <c r="D108" s="13">
        <f>'基础数据1-2021年损益'!D108/10000</f>
        <v>0</v>
      </c>
      <c r="E108" s="13">
        <f>'基础数据1-2021年损益'!E108/10000</f>
        <v>0</v>
      </c>
      <c r="F108" s="13">
        <f>'基础数据1-2021年损益'!F108/10000</f>
        <v>0</v>
      </c>
      <c r="G108" s="13">
        <f>'基础数据1-2021年损益'!G108/10000</f>
        <v>0</v>
      </c>
      <c r="H108" s="13">
        <f>'基础数据1-2021年损益'!H108/10000</f>
        <v>0</v>
      </c>
      <c r="I108" s="13">
        <f>'基础数据1-2021年损益'!I108/10000</f>
        <v>0</v>
      </c>
      <c r="J108" s="13">
        <f>'基础数据1-2021年损益'!J108/10000</f>
        <v>0</v>
      </c>
      <c r="K108" s="13">
        <f>'基础数据1-2021年损益'!K108/10000</f>
        <v>0</v>
      </c>
      <c r="L108" s="13">
        <f>'基础数据1-2021年损益'!L108/10000</f>
        <v>0</v>
      </c>
      <c r="M108" s="13">
        <f>'基础数据1-2021年损益'!M108/10000</f>
        <v>0</v>
      </c>
      <c r="N108" s="13">
        <f>'基础数据1-2021年损益'!N108/10000</f>
        <v>0</v>
      </c>
      <c r="O108" s="40">
        <f t="shared" si="28"/>
        <v>0</v>
      </c>
    </row>
    <row r="109" s="117" customFormat="1" hidden="1" customHeight="1" outlineLevel="1" spans="2:15">
      <c r="B109" s="126" t="s">
        <v>123</v>
      </c>
      <c r="C109" s="13">
        <f>'基础数据1-2021年损益'!C109/10000</f>
        <v>0</v>
      </c>
      <c r="D109" s="13">
        <f>'基础数据1-2021年损益'!D109/10000</f>
        <v>0</v>
      </c>
      <c r="E109" s="13">
        <f>'基础数据1-2021年损益'!E109/10000</f>
        <v>0</v>
      </c>
      <c r="F109" s="13">
        <f>'基础数据1-2021年损益'!F109/10000</f>
        <v>0</v>
      </c>
      <c r="G109" s="13">
        <f>'基础数据1-2021年损益'!G109/10000</f>
        <v>0</v>
      </c>
      <c r="H109" s="13">
        <f>'基础数据1-2021年损益'!H109/10000</f>
        <v>0</v>
      </c>
      <c r="I109" s="13">
        <f>'基础数据1-2021年损益'!I109/10000</f>
        <v>0</v>
      </c>
      <c r="J109" s="13">
        <f>'基础数据1-2021年损益'!J109/10000</f>
        <v>0</v>
      </c>
      <c r="K109" s="13">
        <f>'基础数据1-2021年损益'!K109/10000</f>
        <v>0</v>
      </c>
      <c r="L109" s="13">
        <f>'基础数据1-2021年损益'!L109/10000</f>
        <v>0</v>
      </c>
      <c r="M109" s="13">
        <f>'基础数据1-2021年损益'!M109/10000</f>
        <v>0</v>
      </c>
      <c r="N109" s="13">
        <f>'基础数据1-2021年损益'!N109/10000</f>
        <v>0</v>
      </c>
      <c r="O109" s="40">
        <f t="shared" si="28"/>
        <v>0</v>
      </c>
    </row>
    <row r="110" s="117" customFormat="1" hidden="1" customHeight="1" outlineLevel="1" spans="2:15">
      <c r="B110" s="126" t="s">
        <v>124</v>
      </c>
      <c r="C110" s="13">
        <f>'基础数据1-2021年损益'!C110/10000</f>
        <v>0</v>
      </c>
      <c r="D110" s="13">
        <f>'基础数据1-2021年损益'!D110/10000</f>
        <v>0</v>
      </c>
      <c r="E110" s="13">
        <f>'基础数据1-2021年损益'!E110/10000</f>
        <v>0</v>
      </c>
      <c r="F110" s="13">
        <f>'基础数据1-2021年损益'!F110/10000</f>
        <v>0</v>
      </c>
      <c r="G110" s="13">
        <f>'基础数据1-2021年损益'!G110/10000</f>
        <v>0</v>
      </c>
      <c r="H110" s="13">
        <f>'基础数据1-2021年损益'!H110/10000</f>
        <v>0</v>
      </c>
      <c r="I110" s="13">
        <f>'基础数据1-2021年损益'!I110/10000</f>
        <v>0</v>
      </c>
      <c r="J110" s="13">
        <f>'基础数据1-2021年损益'!J110/10000</f>
        <v>0</v>
      </c>
      <c r="K110" s="13">
        <f>'基础数据1-2021年损益'!K110/10000</f>
        <v>0</v>
      </c>
      <c r="L110" s="13">
        <f>'基础数据1-2021年损益'!L110/10000</f>
        <v>0</v>
      </c>
      <c r="M110" s="13">
        <f>'基础数据1-2021年损益'!M110/10000</f>
        <v>0</v>
      </c>
      <c r="N110" s="13">
        <f>'基础数据1-2021年损益'!N110/10000</f>
        <v>0</v>
      </c>
      <c r="O110" s="40">
        <f t="shared" si="28"/>
        <v>0</v>
      </c>
    </row>
    <row r="111" s="117" customFormat="1" hidden="1" customHeight="1" outlineLevel="1" spans="2:15">
      <c r="B111" s="130" t="s">
        <v>125</v>
      </c>
      <c r="C111" s="13">
        <f>'基础数据1-2021年损益'!C111/10000</f>
        <v>0</v>
      </c>
      <c r="D111" s="13">
        <f>'基础数据1-2021年损益'!D111/10000</f>
        <v>0</v>
      </c>
      <c r="E111" s="13">
        <f>'基础数据1-2021年损益'!E111/10000</f>
        <v>0</v>
      </c>
      <c r="F111" s="13">
        <f>'基础数据1-2021年损益'!F111/10000</f>
        <v>0</v>
      </c>
      <c r="G111" s="13">
        <f>'基础数据1-2021年损益'!G111/10000</f>
        <v>0</v>
      </c>
      <c r="H111" s="13">
        <f>'基础数据1-2021年损益'!H111/10000</f>
        <v>0</v>
      </c>
      <c r="I111" s="13">
        <f>'基础数据1-2021年损益'!I111/10000</f>
        <v>0</v>
      </c>
      <c r="J111" s="13">
        <f>'基础数据1-2021年损益'!J111/10000</f>
        <v>0</v>
      </c>
      <c r="K111" s="13">
        <f>'基础数据1-2021年损益'!K111/10000</f>
        <v>0</v>
      </c>
      <c r="L111" s="13">
        <f>'基础数据1-2021年损益'!L111/10000</f>
        <v>0</v>
      </c>
      <c r="M111" s="13">
        <f>'基础数据1-2021年损益'!M111/10000</f>
        <v>0</v>
      </c>
      <c r="N111" s="13">
        <f>'基础数据1-2021年损益'!N111/10000</f>
        <v>0</v>
      </c>
      <c r="O111" s="40">
        <f t="shared" si="28"/>
        <v>0</v>
      </c>
    </row>
    <row r="112" s="117" customFormat="1" hidden="1" customHeight="1" outlineLevel="1" spans="2:15">
      <c r="B112" s="130" t="s">
        <v>126</v>
      </c>
      <c r="C112" s="13">
        <f>'基础数据1-2021年损益'!C112/10000</f>
        <v>0</v>
      </c>
      <c r="D112" s="13">
        <f>'基础数据1-2021年损益'!D112/10000</f>
        <v>0</v>
      </c>
      <c r="E112" s="13">
        <f>'基础数据1-2021年损益'!E112/10000</f>
        <v>0</v>
      </c>
      <c r="F112" s="13">
        <f>'基础数据1-2021年损益'!F112/10000</f>
        <v>0</v>
      </c>
      <c r="G112" s="13">
        <f>'基础数据1-2021年损益'!G112/10000</f>
        <v>0</v>
      </c>
      <c r="H112" s="13">
        <f>'基础数据1-2021年损益'!H112/10000</f>
        <v>0</v>
      </c>
      <c r="I112" s="13">
        <f>'基础数据1-2021年损益'!I112/10000</f>
        <v>0</v>
      </c>
      <c r="J112" s="13">
        <f>'基础数据1-2021年损益'!J112/10000</f>
        <v>0</v>
      </c>
      <c r="K112" s="13">
        <f>'基础数据1-2021年损益'!K112/10000</f>
        <v>0</v>
      </c>
      <c r="L112" s="13">
        <f>'基础数据1-2021年损益'!L112/10000</f>
        <v>0</v>
      </c>
      <c r="M112" s="13">
        <f>'基础数据1-2021年损益'!M112/10000</f>
        <v>0</v>
      </c>
      <c r="N112" s="13">
        <f>'基础数据1-2021年损益'!N112/10000</f>
        <v>0</v>
      </c>
      <c r="O112" s="40">
        <f t="shared" si="28"/>
        <v>0</v>
      </c>
    </row>
    <row r="113" s="117" customFormat="1" customHeight="1" collapsed="1" spans="2:15">
      <c r="B113" s="127" t="s">
        <v>127</v>
      </c>
      <c r="C113" s="10">
        <f>SUM(C114:C118)</f>
        <v>0</v>
      </c>
      <c r="D113" s="10">
        <f t="shared" ref="D113:O113" si="29">SUM(D114:D118)</f>
        <v>0</v>
      </c>
      <c r="E113" s="10">
        <f t="shared" si="29"/>
        <v>0</v>
      </c>
      <c r="F113" s="10">
        <f t="shared" si="29"/>
        <v>0</v>
      </c>
      <c r="G113" s="10">
        <f t="shared" si="29"/>
        <v>0</v>
      </c>
      <c r="H113" s="10">
        <f t="shared" si="29"/>
        <v>0</v>
      </c>
      <c r="I113" s="10">
        <f t="shared" si="29"/>
        <v>0</v>
      </c>
      <c r="J113" s="10">
        <f t="shared" si="29"/>
        <v>0</v>
      </c>
      <c r="K113" s="10">
        <f t="shared" si="29"/>
        <v>0</v>
      </c>
      <c r="L113" s="10">
        <f t="shared" si="29"/>
        <v>0</v>
      </c>
      <c r="M113" s="10">
        <f t="shared" si="29"/>
        <v>0</v>
      </c>
      <c r="N113" s="10">
        <f t="shared" si="29"/>
        <v>0</v>
      </c>
      <c r="O113" s="39">
        <f t="shared" si="29"/>
        <v>0</v>
      </c>
    </row>
    <row r="114" s="117" customFormat="1" customHeight="1" outlineLevel="1" spans="2:15">
      <c r="B114" s="126" t="s">
        <v>128</v>
      </c>
      <c r="C114" s="13">
        <f>'基础数据1-2021年损益'!C114/10000</f>
        <v>0</v>
      </c>
      <c r="D114" s="13">
        <f>'基础数据1-2021年损益'!D114/10000</f>
        <v>0</v>
      </c>
      <c r="E114" s="13">
        <f>'基础数据1-2021年损益'!E114/10000</f>
        <v>0</v>
      </c>
      <c r="F114" s="13">
        <f>'基础数据1-2021年损益'!F114/10000</f>
        <v>0</v>
      </c>
      <c r="G114" s="13">
        <f>'基础数据1-2021年损益'!G114/10000</f>
        <v>0</v>
      </c>
      <c r="H114" s="13">
        <f>'基础数据1-2021年损益'!H114/10000</f>
        <v>0</v>
      </c>
      <c r="I114" s="13">
        <f>'基础数据1-2021年损益'!I114/10000</f>
        <v>0</v>
      </c>
      <c r="J114" s="13">
        <f>'基础数据1-2021年损益'!J114/10000</f>
        <v>0</v>
      </c>
      <c r="K114" s="13">
        <f>'基础数据1-2021年损益'!K114/10000</f>
        <v>0</v>
      </c>
      <c r="L114" s="13">
        <f>'基础数据1-2021年损益'!L114/10000</f>
        <v>0</v>
      </c>
      <c r="M114" s="13">
        <f>'基础数据1-2021年损益'!M114/10000</f>
        <v>0</v>
      </c>
      <c r="N114" s="13">
        <f>'基础数据1-2021年损益'!N114/10000</f>
        <v>0</v>
      </c>
      <c r="O114" s="40">
        <f t="shared" ref="O114" si="30">SUM(C114:N114)</f>
        <v>0</v>
      </c>
    </row>
    <row r="115" s="117" customFormat="1" customHeight="1" outlineLevel="1" spans="2:15">
      <c r="B115" s="126" t="s">
        <v>129</v>
      </c>
      <c r="C115" s="13">
        <f>'基础数据1-2021年损益'!C115/10000</f>
        <v>0</v>
      </c>
      <c r="D115" s="13">
        <f>'基础数据1-2021年损益'!D115/10000</f>
        <v>0</v>
      </c>
      <c r="E115" s="13">
        <f>'基础数据1-2021年损益'!E115/10000</f>
        <v>0</v>
      </c>
      <c r="F115" s="13">
        <f>'基础数据1-2021年损益'!F115/10000</f>
        <v>0</v>
      </c>
      <c r="G115" s="13">
        <f>'基础数据1-2021年损益'!G115/10000</f>
        <v>0</v>
      </c>
      <c r="H115" s="13">
        <f>'基础数据1-2021年损益'!H115/10000</f>
        <v>0</v>
      </c>
      <c r="I115" s="13">
        <f>'基础数据1-2021年损益'!I115/10000</f>
        <v>0</v>
      </c>
      <c r="J115" s="13">
        <f>'基础数据1-2021年损益'!J115/10000</f>
        <v>0</v>
      </c>
      <c r="K115" s="13">
        <f>'基础数据1-2021年损益'!K115/10000</f>
        <v>0</v>
      </c>
      <c r="L115" s="13">
        <f>'基础数据1-2021年损益'!L115/10000</f>
        <v>0</v>
      </c>
      <c r="M115" s="13">
        <f>'基础数据1-2021年损益'!M115/10000</f>
        <v>0</v>
      </c>
      <c r="N115" s="13">
        <f>'基础数据1-2021年损益'!N115/10000</f>
        <v>0</v>
      </c>
      <c r="O115" s="40">
        <f t="shared" ref="O115:O118" si="31">SUM(C115:N115)</f>
        <v>0</v>
      </c>
    </row>
    <row r="116" s="117" customFormat="1" customHeight="1" outlineLevel="1" spans="2:15">
      <c r="B116" s="126" t="s">
        <v>130</v>
      </c>
      <c r="C116" s="13">
        <f>'基础数据1-2021年损益'!C116/10000</f>
        <v>0</v>
      </c>
      <c r="D116" s="13">
        <f>'基础数据1-2021年损益'!D116/10000</f>
        <v>0</v>
      </c>
      <c r="E116" s="13">
        <f>'基础数据1-2021年损益'!E116/10000</f>
        <v>0</v>
      </c>
      <c r="F116" s="13">
        <f>'基础数据1-2021年损益'!F116/10000</f>
        <v>0</v>
      </c>
      <c r="G116" s="13">
        <f>'基础数据1-2021年损益'!G116/10000</f>
        <v>0</v>
      </c>
      <c r="H116" s="13">
        <f>'基础数据1-2021年损益'!H116/10000</f>
        <v>0</v>
      </c>
      <c r="I116" s="13">
        <f>'基础数据1-2021年损益'!I116/10000</f>
        <v>0</v>
      </c>
      <c r="J116" s="13">
        <f>'基础数据1-2021年损益'!J116/10000</f>
        <v>0</v>
      </c>
      <c r="K116" s="13">
        <f>'基础数据1-2021年损益'!K116/10000</f>
        <v>0</v>
      </c>
      <c r="L116" s="13">
        <f>'基础数据1-2021年损益'!L116/10000</f>
        <v>0</v>
      </c>
      <c r="M116" s="13">
        <f>'基础数据1-2021年损益'!M116/10000</f>
        <v>0</v>
      </c>
      <c r="N116" s="13">
        <f>'基础数据1-2021年损益'!N116/10000</f>
        <v>0</v>
      </c>
      <c r="O116" s="40">
        <f t="shared" si="31"/>
        <v>0</v>
      </c>
    </row>
    <row r="117" s="117" customFormat="1" customHeight="1" outlineLevel="1" spans="2:15">
      <c r="B117" s="126" t="s">
        <v>131</v>
      </c>
      <c r="C117" s="13">
        <f>'基础数据1-2021年损益'!C117/10000</f>
        <v>0</v>
      </c>
      <c r="D117" s="13">
        <f>'基础数据1-2021年损益'!D117/10000</f>
        <v>0</v>
      </c>
      <c r="E117" s="13">
        <f>'基础数据1-2021年损益'!E117/10000</f>
        <v>0</v>
      </c>
      <c r="F117" s="13">
        <f>'基础数据1-2021年损益'!F117/10000</f>
        <v>0</v>
      </c>
      <c r="G117" s="13">
        <f>'基础数据1-2021年损益'!G117/10000</f>
        <v>0</v>
      </c>
      <c r="H117" s="13">
        <f>'基础数据1-2021年损益'!H117/10000</f>
        <v>0</v>
      </c>
      <c r="I117" s="13">
        <f>'基础数据1-2021年损益'!I117/10000</f>
        <v>0</v>
      </c>
      <c r="J117" s="13">
        <f>'基础数据1-2021年损益'!J117/10000</f>
        <v>0</v>
      </c>
      <c r="K117" s="13">
        <f>'基础数据1-2021年损益'!K117/10000</f>
        <v>0</v>
      </c>
      <c r="L117" s="13">
        <f>'基础数据1-2021年损益'!L117/10000</f>
        <v>0</v>
      </c>
      <c r="M117" s="13">
        <f>'基础数据1-2021年损益'!M117/10000</f>
        <v>0</v>
      </c>
      <c r="N117" s="13">
        <f>'基础数据1-2021年损益'!N117/10000</f>
        <v>0</v>
      </c>
      <c r="O117" s="40">
        <f t="shared" si="31"/>
        <v>0</v>
      </c>
    </row>
    <row r="118" s="117" customFormat="1" customHeight="1" outlineLevel="1" spans="2:15">
      <c r="B118" s="126" t="s">
        <v>132</v>
      </c>
      <c r="C118" s="13">
        <f>'基础数据1-2021年损益'!C118/10000</f>
        <v>0</v>
      </c>
      <c r="D118" s="13">
        <f>'基础数据1-2021年损益'!D118/10000</f>
        <v>0</v>
      </c>
      <c r="E118" s="13">
        <f>'基础数据1-2021年损益'!E118/10000</f>
        <v>0</v>
      </c>
      <c r="F118" s="13">
        <f>'基础数据1-2021年损益'!F118/10000</f>
        <v>0</v>
      </c>
      <c r="G118" s="13">
        <f>'基础数据1-2021年损益'!G118/10000</f>
        <v>0</v>
      </c>
      <c r="H118" s="13">
        <f>'基础数据1-2021年损益'!H118/10000</f>
        <v>0</v>
      </c>
      <c r="I118" s="13">
        <f>'基础数据1-2021年损益'!I118/10000</f>
        <v>0</v>
      </c>
      <c r="J118" s="13">
        <f>'基础数据1-2021年损益'!J118/10000</f>
        <v>0</v>
      </c>
      <c r="K118" s="13">
        <f>'基础数据1-2021年损益'!K118/10000</f>
        <v>0</v>
      </c>
      <c r="L118" s="13">
        <f>'基础数据1-2021年损益'!L118/10000</f>
        <v>0</v>
      </c>
      <c r="M118" s="13">
        <f>'基础数据1-2021年损益'!M118/10000</f>
        <v>0</v>
      </c>
      <c r="N118" s="13">
        <f>'基础数据1-2021年损益'!N118/10000</f>
        <v>0</v>
      </c>
      <c r="O118" s="40">
        <f t="shared" si="31"/>
        <v>0</v>
      </c>
    </row>
    <row r="119" s="117" customFormat="1" customHeight="1" spans="2:15">
      <c r="B119" s="127" t="s">
        <v>133</v>
      </c>
      <c r="C119" s="10">
        <f>SUM(C120:C127)</f>
        <v>0</v>
      </c>
      <c r="D119" s="10">
        <f t="shared" ref="D119:O119" si="32">SUM(D120:D127)</f>
        <v>0</v>
      </c>
      <c r="E119" s="10">
        <f t="shared" si="32"/>
        <v>0</v>
      </c>
      <c r="F119" s="10">
        <f t="shared" si="32"/>
        <v>0</v>
      </c>
      <c r="G119" s="10">
        <f t="shared" si="32"/>
        <v>0</v>
      </c>
      <c r="H119" s="10">
        <f t="shared" si="32"/>
        <v>0</v>
      </c>
      <c r="I119" s="10">
        <f t="shared" si="32"/>
        <v>0</v>
      </c>
      <c r="J119" s="10">
        <f t="shared" si="32"/>
        <v>0</v>
      </c>
      <c r="K119" s="10">
        <f t="shared" si="32"/>
        <v>0</v>
      </c>
      <c r="L119" s="10">
        <f t="shared" si="32"/>
        <v>0</v>
      </c>
      <c r="M119" s="10">
        <f t="shared" si="32"/>
        <v>0</v>
      </c>
      <c r="N119" s="10">
        <f t="shared" si="32"/>
        <v>0</v>
      </c>
      <c r="O119" s="39">
        <f t="shared" si="32"/>
        <v>0</v>
      </c>
    </row>
    <row r="120" s="117" customFormat="1" customHeight="1" outlineLevel="1" spans="2:15">
      <c r="B120" s="126" t="s">
        <v>134</v>
      </c>
      <c r="C120" s="13">
        <f>'基础数据1-2021年损益'!C120/10000</f>
        <v>0</v>
      </c>
      <c r="D120" s="13">
        <f>'基础数据1-2021年损益'!D120/10000</f>
        <v>0</v>
      </c>
      <c r="E120" s="13">
        <f>'基础数据1-2021年损益'!E120/10000</f>
        <v>0</v>
      </c>
      <c r="F120" s="13">
        <f>'基础数据1-2021年损益'!F120/10000</f>
        <v>0</v>
      </c>
      <c r="G120" s="13">
        <f>'基础数据1-2021年损益'!G120/10000</f>
        <v>0</v>
      </c>
      <c r="H120" s="13">
        <f>'基础数据1-2021年损益'!H120/10000</f>
        <v>0</v>
      </c>
      <c r="I120" s="13">
        <f>'基础数据1-2021年损益'!I120/10000</f>
        <v>0</v>
      </c>
      <c r="J120" s="13">
        <f>'基础数据1-2021年损益'!J120/10000</f>
        <v>0</v>
      </c>
      <c r="K120" s="13">
        <f>'基础数据1-2021年损益'!K120/10000</f>
        <v>0</v>
      </c>
      <c r="L120" s="13">
        <f>'基础数据1-2021年损益'!L120/10000</f>
        <v>0</v>
      </c>
      <c r="M120" s="13">
        <f>'基础数据1-2021年损益'!M120/10000</f>
        <v>0</v>
      </c>
      <c r="N120" s="13">
        <f>'基础数据1-2021年损益'!N120/10000</f>
        <v>0</v>
      </c>
      <c r="O120" s="40">
        <f t="shared" ref="O120:O127" si="33">SUM(C120:N120)</f>
        <v>0</v>
      </c>
    </row>
    <row r="121" s="117" customFormat="1" customHeight="1" outlineLevel="1" spans="2:15">
      <c r="B121" s="126" t="s">
        <v>135</v>
      </c>
      <c r="C121" s="13">
        <f>'基础数据1-2021年损益'!C121/10000</f>
        <v>0</v>
      </c>
      <c r="D121" s="13">
        <f>'基础数据1-2021年损益'!D121/10000</f>
        <v>0</v>
      </c>
      <c r="E121" s="13">
        <f>'基础数据1-2021年损益'!E121/10000</f>
        <v>0</v>
      </c>
      <c r="F121" s="13">
        <f>'基础数据1-2021年损益'!F121/10000</f>
        <v>0</v>
      </c>
      <c r="G121" s="13">
        <f>'基础数据1-2021年损益'!G121/10000</f>
        <v>0</v>
      </c>
      <c r="H121" s="13">
        <f>'基础数据1-2021年损益'!H121/10000</f>
        <v>0</v>
      </c>
      <c r="I121" s="13">
        <f>'基础数据1-2021年损益'!I121/10000</f>
        <v>0</v>
      </c>
      <c r="J121" s="13">
        <f>'基础数据1-2021年损益'!J121/10000</f>
        <v>0</v>
      </c>
      <c r="K121" s="13">
        <f>'基础数据1-2021年损益'!K121/10000</f>
        <v>0</v>
      </c>
      <c r="L121" s="13">
        <f>'基础数据1-2021年损益'!L121/10000</f>
        <v>0</v>
      </c>
      <c r="M121" s="13">
        <f>'基础数据1-2021年损益'!M121/10000</f>
        <v>0</v>
      </c>
      <c r="N121" s="13">
        <f>'基础数据1-2021年损益'!N121/10000</f>
        <v>0</v>
      </c>
      <c r="O121" s="40">
        <f t="shared" si="33"/>
        <v>0</v>
      </c>
    </row>
    <row r="122" s="117" customFormat="1" customHeight="1" outlineLevel="1" spans="2:15">
      <c r="B122" s="126" t="s">
        <v>136</v>
      </c>
      <c r="C122" s="13">
        <f>'基础数据1-2021年损益'!C122/10000</f>
        <v>0</v>
      </c>
      <c r="D122" s="13">
        <f>'基础数据1-2021年损益'!D122/10000</f>
        <v>0</v>
      </c>
      <c r="E122" s="13">
        <f>'基础数据1-2021年损益'!E122/10000</f>
        <v>0</v>
      </c>
      <c r="F122" s="13">
        <f>'基础数据1-2021年损益'!F122/10000</f>
        <v>0</v>
      </c>
      <c r="G122" s="13">
        <f>'基础数据1-2021年损益'!G122/10000</f>
        <v>0</v>
      </c>
      <c r="H122" s="13">
        <f>'基础数据1-2021年损益'!H122/10000</f>
        <v>0</v>
      </c>
      <c r="I122" s="13">
        <f>'基础数据1-2021年损益'!I122/10000</f>
        <v>0</v>
      </c>
      <c r="J122" s="13">
        <f>'基础数据1-2021年损益'!J122/10000</f>
        <v>0</v>
      </c>
      <c r="K122" s="13">
        <f>'基础数据1-2021年损益'!K122/10000</f>
        <v>0</v>
      </c>
      <c r="L122" s="13">
        <f>'基础数据1-2021年损益'!L122/10000</f>
        <v>0</v>
      </c>
      <c r="M122" s="13">
        <f>'基础数据1-2021年损益'!M122/10000</f>
        <v>0</v>
      </c>
      <c r="N122" s="13">
        <f>'基础数据1-2021年损益'!N122/10000</f>
        <v>0</v>
      </c>
      <c r="O122" s="40">
        <f t="shared" si="33"/>
        <v>0</v>
      </c>
    </row>
    <row r="123" s="117" customFormat="1" customHeight="1" outlineLevel="1" spans="2:15">
      <c r="B123" s="126" t="s">
        <v>137</v>
      </c>
      <c r="C123" s="13">
        <f>'基础数据1-2021年损益'!C123/10000</f>
        <v>0</v>
      </c>
      <c r="D123" s="13">
        <f>'基础数据1-2021年损益'!D123/10000</f>
        <v>0</v>
      </c>
      <c r="E123" s="13">
        <f>'基础数据1-2021年损益'!E123/10000</f>
        <v>0</v>
      </c>
      <c r="F123" s="13">
        <f>'基础数据1-2021年损益'!F123/10000</f>
        <v>0</v>
      </c>
      <c r="G123" s="13">
        <f>'基础数据1-2021年损益'!G123/10000</f>
        <v>0</v>
      </c>
      <c r="H123" s="13">
        <f>'基础数据1-2021年损益'!H123/10000</f>
        <v>0</v>
      </c>
      <c r="I123" s="13">
        <f>'基础数据1-2021年损益'!I123/10000</f>
        <v>0</v>
      </c>
      <c r="J123" s="13">
        <f>'基础数据1-2021年损益'!J123/10000</f>
        <v>0</v>
      </c>
      <c r="K123" s="13">
        <f>'基础数据1-2021年损益'!K123/10000</f>
        <v>0</v>
      </c>
      <c r="L123" s="13">
        <f>'基础数据1-2021年损益'!L123/10000</f>
        <v>0</v>
      </c>
      <c r="M123" s="13">
        <f>'基础数据1-2021年损益'!M123/10000</f>
        <v>0</v>
      </c>
      <c r="N123" s="13">
        <f>'基础数据1-2021年损益'!N123/10000</f>
        <v>0</v>
      </c>
      <c r="O123" s="40">
        <f t="shared" si="33"/>
        <v>0</v>
      </c>
    </row>
    <row r="124" customHeight="1" outlineLevel="1" spans="2:18">
      <c r="B124" s="126" t="s">
        <v>138</v>
      </c>
      <c r="C124" s="13">
        <f>'基础数据1-2021年损益'!C124/10000</f>
        <v>0</v>
      </c>
      <c r="D124" s="13">
        <f>'基础数据1-2021年损益'!D124/10000</f>
        <v>0</v>
      </c>
      <c r="E124" s="13">
        <f>'基础数据1-2021年损益'!E124/10000</f>
        <v>0</v>
      </c>
      <c r="F124" s="13">
        <f>'基础数据1-2021年损益'!F124/10000</f>
        <v>0</v>
      </c>
      <c r="G124" s="13">
        <f>'基础数据1-2021年损益'!G124/10000</f>
        <v>0</v>
      </c>
      <c r="H124" s="13">
        <f>'基础数据1-2021年损益'!H124/10000</f>
        <v>0</v>
      </c>
      <c r="I124" s="13">
        <f>'基础数据1-2021年损益'!I124/10000</f>
        <v>0</v>
      </c>
      <c r="J124" s="13">
        <f>'基础数据1-2021年损益'!J124/10000</f>
        <v>0</v>
      </c>
      <c r="K124" s="13">
        <f>'基础数据1-2021年损益'!K124/10000</f>
        <v>0</v>
      </c>
      <c r="L124" s="13">
        <f>'基础数据1-2021年损益'!L124/10000</f>
        <v>0</v>
      </c>
      <c r="M124" s="13">
        <f>'基础数据1-2021年损益'!M124/10000</f>
        <v>0</v>
      </c>
      <c r="N124" s="13">
        <f>'基础数据1-2021年损益'!N124/10000</f>
        <v>0</v>
      </c>
      <c r="O124" s="40">
        <f t="shared" si="33"/>
        <v>0</v>
      </c>
      <c r="P124" s="117"/>
      <c r="Q124" s="117"/>
      <c r="R124" s="117"/>
    </row>
    <row r="125" customHeight="1" outlineLevel="1" spans="2:18">
      <c r="B125" s="126" t="s">
        <v>139</v>
      </c>
      <c r="C125" s="13">
        <f>'基础数据1-2021年损益'!C125/10000</f>
        <v>0</v>
      </c>
      <c r="D125" s="13">
        <f>'基础数据1-2021年损益'!D125/10000</f>
        <v>0</v>
      </c>
      <c r="E125" s="13">
        <f>'基础数据1-2021年损益'!E125/10000</f>
        <v>0</v>
      </c>
      <c r="F125" s="13">
        <f>'基础数据1-2021年损益'!F125/10000</f>
        <v>0</v>
      </c>
      <c r="G125" s="13">
        <f>'基础数据1-2021年损益'!G125/10000</f>
        <v>0</v>
      </c>
      <c r="H125" s="13">
        <f>'基础数据1-2021年损益'!H125/10000</f>
        <v>0</v>
      </c>
      <c r="I125" s="13">
        <f>'基础数据1-2021年损益'!I125/10000</f>
        <v>0</v>
      </c>
      <c r="J125" s="13">
        <f>'基础数据1-2021年损益'!J125/10000</f>
        <v>0</v>
      </c>
      <c r="K125" s="13">
        <f>'基础数据1-2021年损益'!K125/10000</f>
        <v>0</v>
      </c>
      <c r="L125" s="13">
        <f>'基础数据1-2021年损益'!L125/10000</f>
        <v>0</v>
      </c>
      <c r="M125" s="13">
        <f>'基础数据1-2021年损益'!M125/10000</f>
        <v>0</v>
      </c>
      <c r="N125" s="13">
        <f>'基础数据1-2021年损益'!N125/10000</f>
        <v>0</v>
      </c>
      <c r="O125" s="40">
        <f t="shared" si="33"/>
        <v>0</v>
      </c>
      <c r="P125" s="117"/>
      <c r="Q125" s="117"/>
      <c r="R125" s="117"/>
    </row>
    <row r="126" customHeight="1" outlineLevel="1" spans="2:18">
      <c r="B126" s="126" t="s">
        <v>140</v>
      </c>
      <c r="C126" s="13">
        <f>'基础数据1-2021年损益'!C126/10000</f>
        <v>0</v>
      </c>
      <c r="D126" s="13">
        <f>'基础数据1-2021年损益'!D126/10000</f>
        <v>0</v>
      </c>
      <c r="E126" s="13">
        <f>'基础数据1-2021年损益'!E126/10000</f>
        <v>0</v>
      </c>
      <c r="F126" s="13">
        <f>'基础数据1-2021年损益'!F126/10000</f>
        <v>0</v>
      </c>
      <c r="G126" s="13">
        <f>'基础数据1-2021年损益'!G126/10000</f>
        <v>0</v>
      </c>
      <c r="H126" s="13">
        <f>'基础数据1-2021年损益'!H126/10000</f>
        <v>0</v>
      </c>
      <c r="I126" s="13">
        <f>'基础数据1-2021年损益'!I126/10000</f>
        <v>0</v>
      </c>
      <c r="J126" s="13">
        <f>'基础数据1-2021年损益'!J126/10000</f>
        <v>0</v>
      </c>
      <c r="K126" s="13">
        <f>'基础数据1-2021年损益'!K126/10000</f>
        <v>0</v>
      </c>
      <c r="L126" s="13">
        <f>'基础数据1-2021年损益'!L126/10000</f>
        <v>0</v>
      </c>
      <c r="M126" s="13">
        <f>'基础数据1-2021年损益'!M126/10000</f>
        <v>0</v>
      </c>
      <c r="N126" s="13">
        <f>'基础数据1-2021年损益'!N126/10000</f>
        <v>0</v>
      </c>
      <c r="O126" s="40">
        <f t="shared" si="33"/>
        <v>0</v>
      </c>
      <c r="P126" s="117"/>
      <c r="Q126" s="117"/>
      <c r="R126" s="117"/>
    </row>
    <row r="127" customHeight="1" outlineLevel="1" spans="2:18">
      <c r="B127" s="126" t="s">
        <v>141</v>
      </c>
      <c r="C127" s="13">
        <f>'基础数据1-2021年损益'!C127/10000</f>
        <v>0</v>
      </c>
      <c r="D127" s="13">
        <f>'基础数据1-2021年损益'!D127/10000</f>
        <v>0</v>
      </c>
      <c r="E127" s="13">
        <f>'基础数据1-2021年损益'!E127/10000</f>
        <v>0</v>
      </c>
      <c r="F127" s="13">
        <f>'基础数据1-2021年损益'!F127/10000</f>
        <v>0</v>
      </c>
      <c r="G127" s="13">
        <f>'基础数据1-2021年损益'!G127/10000</f>
        <v>0</v>
      </c>
      <c r="H127" s="13">
        <f>'基础数据1-2021年损益'!H127/10000</f>
        <v>0</v>
      </c>
      <c r="I127" s="13">
        <f>'基础数据1-2021年损益'!I127/10000</f>
        <v>0</v>
      </c>
      <c r="J127" s="13">
        <f>'基础数据1-2021年损益'!J127/10000</f>
        <v>0</v>
      </c>
      <c r="K127" s="13">
        <f>'基础数据1-2021年损益'!K127/10000</f>
        <v>0</v>
      </c>
      <c r="L127" s="13">
        <f>'基础数据1-2021年损益'!L127/10000</f>
        <v>0</v>
      </c>
      <c r="M127" s="13">
        <f>'基础数据1-2021年损益'!M127/10000</f>
        <v>0</v>
      </c>
      <c r="N127" s="13">
        <f>'基础数据1-2021年损益'!N127/10000</f>
        <v>0</v>
      </c>
      <c r="O127" s="40">
        <f t="shared" si="33"/>
        <v>0</v>
      </c>
      <c r="P127" s="117"/>
      <c r="Q127" s="117"/>
      <c r="R127" s="117"/>
    </row>
    <row r="128" customHeight="1" spans="2:18">
      <c r="B128" s="127" t="s">
        <v>142</v>
      </c>
      <c r="C128" s="10">
        <f>C4-C56-C73-C74-C119</f>
        <v>0</v>
      </c>
      <c r="D128" s="10">
        <f t="shared" ref="D128:O128" si="34">D4-D56-D73-D74-D119</f>
        <v>0</v>
      </c>
      <c r="E128" s="10">
        <f t="shared" si="34"/>
        <v>0</v>
      </c>
      <c r="F128" s="10">
        <f t="shared" si="34"/>
        <v>0</v>
      </c>
      <c r="G128" s="10">
        <f t="shared" si="34"/>
        <v>0</v>
      </c>
      <c r="H128" s="10">
        <f t="shared" si="34"/>
        <v>0</v>
      </c>
      <c r="I128" s="10">
        <f t="shared" si="34"/>
        <v>0</v>
      </c>
      <c r="J128" s="10">
        <f t="shared" si="34"/>
        <v>0</v>
      </c>
      <c r="K128" s="10">
        <f t="shared" si="34"/>
        <v>0</v>
      </c>
      <c r="L128" s="10">
        <f t="shared" si="34"/>
        <v>0</v>
      </c>
      <c r="M128" s="10">
        <f t="shared" si="34"/>
        <v>0</v>
      </c>
      <c r="N128" s="10">
        <f t="shared" si="34"/>
        <v>0</v>
      </c>
      <c r="O128" s="39">
        <f t="shared" si="34"/>
        <v>0</v>
      </c>
      <c r="P128" s="117"/>
      <c r="Q128" s="117"/>
      <c r="R128" s="117"/>
    </row>
    <row r="129" customHeight="1" spans="2:18">
      <c r="B129" s="127" t="s">
        <v>143</v>
      </c>
      <c r="C129" s="10">
        <f>'基础数据1-2021年损益'!C129/10000</f>
        <v>0</v>
      </c>
      <c r="D129" s="10">
        <f>'基础数据1-2021年损益'!D129/10000</f>
        <v>0</v>
      </c>
      <c r="E129" s="10">
        <f>'基础数据1-2021年损益'!E129/10000</f>
        <v>0</v>
      </c>
      <c r="F129" s="10">
        <f>'基础数据1-2021年损益'!F129/10000</f>
        <v>0</v>
      </c>
      <c r="G129" s="10">
        <f>'基础数据1-2021年损益'!G129/10000</f>
        <v>0</v>
      </c>
      <c r="H129" s="10">
        <f>'基础数据1-2021年损益'!H129/10000</f>
        <v>0</v>
      </c>
      <c r="I129" s="10">
        <f>'基础数据1-2021年损益'!I129/10000</f>
        <v>0</v>
      </c>
      <c r="J129" s="10">
        <f>'基础数据1-2021年损益'!J129/10000</f>
        <v>0</v>
      </c>
      <c r="K129" s="10">
        <f>'基础数据1-2021年损益'!K129/10000</f>
        <v>0</v>
      </c>
      <c r="L129" s="10">
        <f>'基础数据1-2021年损益'!L129/10000</f>
        <v>0</v>
      </c>
      <c r="M129" s="10">
        <f>'基础数据1-2021年损益'!M129/10000</f>
        <v>0</v>
      </c>
      <c r="N129" s="10">
        <f>'基础数据1-2021年损益'!N129/10000</f>
        <v>0</v>
      </c>
      <c r="O129" s="39">
        <f t="shared" ref="O129:O137" si="35">SUM(C129:N129)</f>
        <v>0</v>
      </c>
      <c r="P129" s="117"/>
      <c r="Q129" s="117"/>
      <c r="R129" s="117"/>
    </row>
    <row r="130" hidden="1" customHeight="1" outlineLevel="1" spans="2:18">
      <c r="B130" s="127" t="s">
        <v>144</v>
      </c>
      <c r="C130" s="13">
        <f>'基础数据1-2021年损益'!C130/10000</f>
        <v>0</v>
      </c>
      <c r="D130" s="13">
        <f>'基础数据1-2021年损益'!D130/10000</f>
        <v>0</v>
      </c>
      <c r="E130" s="13">
        <f>'基础数据1-2021年损益'!E130/10000</f>
        <v>0</v>
      </c>
      <c r="F130" s="13">
        <f>'基础数据1-2021年损益'!F130/10000</f>
        <v>0</v>
      </c>
      <c r="G130" s="13">
        <f>'基础数据1-2021年损益'!G130/10000</f>
        <v>0</v>
      </c>
      <c r="H130" s="13">
        <f>'基础数据1-2021年损益'!H130/10000</f>
        <v>0</v>
      </c>
      <c r="I130" s="13">
        <f>'基础数据1-2021年损益'!I130/10000</f>
        <v>0</v>
      </c>
      <c r="J130" s="13">
        <f>'基础数据1-2021年损益'!J130/10000</f>
        <v>0</v>
      </c>
      <c r="K130" s="13">
        <f>'基础数据1-2021年损益'!K130/10000</f>
        <v>0</v>
      </c>
      <c r="L130" s="13">
        <f>'基础数据1-2021年损益'!L130/10000</f>
        <v>0</v>
      </c>
      <c r="M130" s="13">
        <f>'基础数据1-2021年损益'!M130/10000</f>
        <v>0</v>
      </c>
      <c r="N130" s="13">
        <f>'基础数据1-2021年损益'!N130/10000</f>
        <v>0</v>
      </c>
      <c r="O130" s="40">
        <f t="shared" si="35"/>
        <v>0</v>
      </c>
      <c r="P130" s="117"/>
      <c r="Q130" s="117"/>
      <c r="R130" s="117"/>
    </row>
    <row r="131" hidden="1" customHeight="1" outlineLevel="1" spans="2:18">
      <c r="B131" s="127" t="s">
        <v>145</v>
      </c>
      <c r="C131" s="13">
        <f>'基础数据1-2021年损益'!C131/10000</f>
        <v>0</v>
      </c>
      <c r="D131" s="13">
        <f>'基础数据1-2021年损益'!D131/10000</f>
        <v>0</v>
      </c>
      <c r="E131" s="13">
        <f>'基础数据1-2021年损益'!E131/10000</f>
        <v>0</v>
      </c>
      <c r="F131" s="13">
        <f>'基础数据1-2021年损益'!F131/10000</f>
        <v>0</v>
      </c>
      <c r="G131" s="13">
        <f>'基础数据1-2021年损益'!G131/10000</f>
        <v>0</v>
      </c>
      <c r="H131" s="13">
        <f>'基础数据1-2021年损益'!H131/10000</f>
        <v>0</v>
      </c>
      <c r="I131" s="13">
        <f>'基础数据1-2021年损益'!I131/10000</f>
        <v>0</v>
      </c>
      <c r="J131" s="13">
        <f>'基础数据1-2021年损益'!J131/10000</f>
        <v>0</v>
      </c>
      <c r="K131" s="13">
        <f>'基础数据1-2021年损益'!K131/10000</f>
        <v>0</v>
      </c>
      <c r="L131" s="13">
        <f>'基础数据1-2021年损益'!L131/10000</f>
        <v>0</v>
      </c>
      <c r="M131" s="13">
        <f>'基础数据1-2021年损益'!M131/10000</f>
        <v>0</v>
      </c>
      <c r="N131" s="13">
        <f>'基础数据1-2021年损益'!N131/10000</f>
        <v>0</v>
      </c>
      <c r="O131" s="40">
        <f t="shared" si="35"/>
        <v>0</v>
      </c>
      <c r="P131" s="117"/>
      <c r="Q131" s="117"/>
      <c r="R131" s="117"/>
    </row>
    <row r="132" hidden="1" customHeight="1" outlineLevel="1" spans="2:18">
      <c r="B132" s="127" t="s">
        <v>146</v>
      </c>
      <c r="C132" s="13">
        <f>'基础数据1-2021年损益'!C132/10000</f>
        <v>0</v>
      </c>
      <c r="D132" s="13">
        <f>'基础数据1-2021年损益'!D132/10000</f>
        <v>0</v>
      </c>
      <c r="E132" s="13">
        <f>'基础数据1-2021年损益'!E132/10000</f>
        <v>0</v>
      </c>
      <c r="F132" s="13">
        <f>'基础数据1-2021年损益'!F132/10000</f>
        <v>0</v>
      </c>
      <c r="G132" s="13">
        <f>'基础数据1-2021年损益'!G132/10000</f>
        <v>0</v>
      </c>
      <c r="H132" s="13">
        <f>'基础数据1-2021年损益'!H132/10000</f>
        <v>0</v>
      </c>
      <c r="I132" s="13">
        <f>'基础数据1-2021年损益'!I132/10000</f>
        <v>0</v>
      </c>
      <c r="J132" s="13">
        <f>'基础数据1-2021年损益'!J132/10000</f>
        <v>0</v>
      </c>
      <c r="K132" s="13">
        <f>'基础数据1-2021年损益'!K132/10000</f>
        <v>0</v>
      </c>
      <c r="L132" s="13">
        <f>'基础数据1-2021年损益'!L132/10000</f>
        <v>0</v>
      </c>
      <c r="M132" s="13">
        <f>'基础数据1-2021年损益'!M132/10000</f>
        <v>0</v>
      </c>
      <c r="N132" s="13">
        <f>'基础数据1-2021年损益'!N132/10000</f>
        <v>0</v>
      </c>
      <c r="O132" s="40">
        <f t="shared" si="35"/>
        <v>0</v>
      </c>
      <c r="P132" s="117"/>
      <c r="Q132" s="117"/>
      <c r="R132" s="117"/>
    </row>
    <row r="133" hidden="1" customHeight="1" outlineLevel="1" spans="2:18">
      <c r="B133" s="127" t="s">
        <v>147</v>
      </c>
      <c r="C133" s="13">
        <f>'基础数据1-2021年损益'!C133/10000</f>
        <v>0</v>
      </c>
      <c r="D133" s="13">
        <f>'基础数据1-2021年损益'!D133/10000</f>
        <v>0</v>
      </c>
      <c r="E133" s="13">
        <f>'基础数据1-2021年损益'!E133/10000</f>
        <v>0</v>
      </c>
      <c r="F133" s="13">
        <f>'基础数据1-2021年损益'!F133/10000</f>
        <v>0</v>
      </c>
      <c r="G133" s="13">
        <f>'基础数据1-2021年损益'!G133/10000</f>
        <v>0</v>
      </c>
      <c r="H133" s="13">
        <f>'基础数据1-2021年损益'!H133/10000</f>
        <v>0</v>
      </c>
      <c r="I133" s="13">
        <f>'基础数据1-2021年损益'!I133/10000</f>
        <v>0</v>
      </c>
      <c r="J133" s="13">
        <f>'基础数据1-2021年损益'!J133/10000</f>
        <v>0</v>
      </c>
      <c r="K133" s="13">
        <f>'基础数据1-2021年损益'!K133/10000</f>
        <v>0</v>
      </c>
      <c r="L133" s="13">
        <f>'基础数据1-2021年损益'!L133/10000</f>
        <v>0</v>
      </c>
      <c r="M133" s="13">
        <f>'基础数据1-2021年损益'!M133/10000</f>
        <v>0</v>
      </c>
      <c r="N133" s="13">
        <f>'基础数据1-2021年损益'!N133/10000</f>
        <v>0</v>
      </c>
      <c r="O133" s="40">
        <f t="shared" si="35"/>
        <v>0</v>
      </c>
      <c r="P133" s="117"/>
      <c r="Q133" s="117"/>
      <c r="R133" s="117"/>
    </row>
    <row r="134" customHeight="1" collapsed="1" spans="2:18">
      <c r="B134" s="127" t="s">
        <v>148</v>
      </c>
      <c r="C134" s="13">
        <f>'基础数据1-2021年损益'!C134/10000</f>
        <v>0</v>
      </c>
      <c r="D134" s="13">
        <f>'基础数据1-2021年损益'!D134/10000</f>
        <v>0</v>
      </c>
      <c r="E134" s="13">
        <f>'基础数据1-2021年损益'!E134/10000</f>
        <v>0</v>
      </c>
      <c r="F134" s="13">
        <f>'基础数据1-2021年损益'!F134/10000</f>
        <v>0</v>
      </c>
      <c r="G134" s="13">
        <f>'基础数据1-2021年损益'!G134/10000</f>
        <v>0</v>
      </c>
      <c r="H134" s="13">
        <f>'基础数据1-2021年损益'!H134/10000</f>
        <v>0</v>
      </c>
      <c r="I134" s="13">
        <f>'基础数据1-2021年损益'!I134/10000</f>
        <v>0</v>
      </c>
      <c r="J134" s="13">
        <f>'基础数据1-2021年损益'!J134/10000</f>
        <v>0</v>
      </c>
      <c r="K134" s="13">
        <f>'基础数据1-2021年损益'!K134/10000</f>
        <v>0</v>
      </c>
      <c r="L134" s="13">
        <f>'基础数据1-2021年损益'!L134/10000</f>
        <v>0</v>
      </c>
      <c r="M134" s="13">
        <f>'基础数据1-2021年损益'!M134/10000</f>
        <v>0</v>
      </c>
      <c r="N134" s="13">
        <f>'基础数据1-2021年损益'!N134/10000</f>
        <v>0</v>
      </c>
      <c r="O134" s="40">
        <f t="shared" si="35"/>
        <v>0</v>
      </c>
      <c r="P134" s="117"/>
      <c r="Q134" s="117"/>
      <c r="R134" s="117"/>
    </row>
    <row r="135" ht="20.25" customHeight="1" spans="2:18">
      <c r="B135" s="127" t="s">
        <v>149</v>
      </c>
      <c r="C135" s="13">
        <f>'基础数据1-2021年损益'!C135/10000</f>
        <v>0</v>
      </c>
      <c r="D135" s="13">
        <f>'基础数据1-2021年损益'!D135/10000</f>
        <v>0</v>
      </c>
      <c r="E135" s="13">
        <f>'基础数据1-2021年损益'!E135/10000</f>
        <v>0</v>
      </c>
      <c r="F135" s="13">
        <f>'基础数据1-2021年损益'!F135/10000</f>
        <v>0</v>
      </c>
      <c r="G135" s="13">
        <f>'基础数据1-2021年损益'!G135/10000</f>
        <v>0</v>
      </c>
      <c r="H135" s="13">
        <f>'基础数据1-2021年损益'!H135/10000</f>
        <v>0</v>
      </c>
      <c r="I135" s="13">
        <f>'基础数据1-2021年损益'!I135/10000</f>
        <v>0</v>
      </c>
      <c r="J135" s="13">
        <f>'基础数据1-2021年损益'!J135/10000</f>
        <v>0</v>
      </c>
      <c r="K135" s="13">
        <f>'基础数据1-2021年损益'!K135/10000</f>
        <v>0</v>
      </c>
      <c r="L135" s="13">
        <f>'基础数据1-2021年损益'!L135/10000</f>
        <v>0</v>
      </c>
      <c r="M135" s="13">
        <f>'基础数据1-2021年损益'!M135/10000</f>
        <v>0</v>
      </c>
      <c r="N135" s="13">
        <f>'基础数据1-2021年损益'!N135/10000</f>
        <v>0</v>
      </c>
      <c r="O135" s="40">
        <f t="shared" si="35"/>
        <v>0</v>
      </c>
      <c r="P135" s="117"/>
      <c r="Q135" s="117"/>
      <c r="R135" s="117"/>
    </row>
    <row r="136" ht="20.25" customHeight="1" spans="2:18">
      <c r="B136" s="127" t="s">
        <v>150</v>
      </c>
      <c r="C136" s="13">
        <f>'基础数据1-2021年损益'!C136/10000</f>
        <v>0</v>
      </c>
      <c r="D136" s="13">
        <f>'基础数据1-2021年损益'!D136/10000</f>
        <v>0</v>
      </c>
      <c r="E136" s="13">
        <f>'基础数据1-2021年损益'!E136/10000</f>
        <v>0</v>
      </c>
      <c r="F136" s="13">
        <f>'基础数据1-2021年损益'!F136/10000</f>
        <v>0</v>
      </c>
      <c r="G136" s="13">
        <f>'基础数据1-2021年损益'!G136/10000</f>
        <v>0</v>
      </c>
      <c r="H136" s="13">
        <f>'基础数据1-2021年损益'!H136/10000</f>
        <v>0</v>
      </c>
      <c r="I136" s="13">
        <f>'基础数据1-2021年损益'!I136/10000</f>
        <v>0</v>
      </c>
      <c r="J136" s="13">
        <f>'基础数据1-2021年损益'!J136/10000</f>
        <v>0</v>
      </c>
      <c r="K136" s="13">
        <f>'基础数据1-2021年损益'!K136/10000</f>
        <v>0</v>
      </c>
      <c r="L136" s="13">
        <f>'基础数据1-2021年损益'!L136/10000</f>
        <v>0</v>
      </c>
      <c r="M136" s="13">
        <f>'基础数据1-2021年损益'!M136/10000</f>
        <v>0</v>
      </c>
      <c r="N136" s="13">
        <f>'基础数据1-2021年损益'!N136/10000</f>
        <v>0</v>
      </c>
      <c r="O136" s="40">
        <f t="shared" si="35"/>
        <v>0</v>
      </c>
      <c r="P136" s="117"/>
      <c r="Q136" s="117"/>
      <c r="R136" s="117"/>
    </row>
    <row r="137" customHeight="1" spans="2:18">
      <c r="B137" s="127" t="s">
        <v>151</v>
      </c>
      <c r="C137" s="13">
        <f>'基础数据1-2021年损益'!C137/10000</f>
        <v>0</v>
      </c>
      <c r="D137" s="13">
        <f>'基础数据1-2021年损益'!D137/10000</f>
        <v>0</v>
      </c>
      <c r="E137" s="13">
        <f>'基础数据1-2021年损益'!E137/10000</f>
        <v>0</v>
      </c>
      <c r="F137" s="13">
        <f>'基础数据1-2021年损益'!F137/10000</f>
        <v>0</v>
      </c>
      <c r="G137" s="13">
        <f>'基础数据1-2021年损益'!G137/10000</f>
        <v>0</v>
      </c>
      <c r="H137" s="13">
        <f>'基础数据1-2021年损益'!H137/10000</f>
        <v>0</v>
      </c>
      <c r="I137" s="13">
        <f>'基础数据1-2021年损益'!I137/10000</f>
        <v>0</v>
      </c>
      <c r="J137" s="13">
        <f>'基础数据1-2021年损益'!J137/10000</f>
        <v>0</v>
      </c>
      <c r="K137" s="13">
        <f>'基础数据1-2021年损益'!K137/10000</f>
        <v>0</v>
      </c>
      <c r="L137" s="13">
        <f>'基础数据1-2021年损益'!L137/10000</f>
        <v>0</v>
      </c>
      <c r="M137" s="13">
        <f>'基础数据1-2021年损益'!M137/10000</f>
        <v>0</v>
      </c>
      <c r="N137" s="13">
        <f>'基础数据1-2021年损益'!N137/10000</f>
        <v>0</v>
      </c>
      <c r="O137" s="40">
        <f t="shared" si="35"/>
        <v>0</v>
      </c>
      <c r="P137" s="117"/>
      <c r="Q137" s="117"/>
      <c r="R137" s="117"/>
    </row>
    <row r="138" customHeight="1" spans="2:18">
      <c r="B138" s="127" t="s">
        <v>152</v>
      </c>
      <c r="C138" s="10">
        <f>C128+C129-C134+C135+C136-C137</f>
        <v>0</v>
      </c>
      <c r="D138" s="10">
        <f t="shared" ref="D138:O138" si="36">D128+D129-D134+D135+D136-D137</f>
        <v>0</v>
      </c>
      <c r="E138" s="10">
        <f t="shared" si="36"/>
        <v>0</v>
      </c>
      <c r="F138" s="10">
        <f t="shared" si="36"/>
        <v>0</v>
      </c>
      <c r="G138" s="10">
        <f t="shared" si="36"/>
        <v>0</v>
      </c>
      <c r="H138" s="10">
        <f t="shared" si="36"/>
        <v>0</v>
      </c>
      <c r="I138" s="10">
        <f t="shared" si="36"/>
        <v>0</v>
      </c>
      <c r="J138" s="10">
        <f t="shared" si="36"/>
        <v>0</v>
      </c>
      <c r="K138" s="10">
        <f t="shared" si="36"/>
        <v>0</v>
      </c>
      <c r="L138" s="10">
        <f t="shared" si="36"/>
        <v>0</v>
      </c>
      <c r="M138" s="10">
        <f t="shared" si="36"/>
        <v>0</v>
      </c>
      <c r="N138" s="10">
        <f t="shared" si="36"/>
        <v>0</v>
      </c>
      <c r="O138" s="39">
        <f t="shared" si="36"/>
        <v>0</v>
      </c>
      <c r="P138" s="117"/>
      <c r="Q138" s="117"/>
      <c r="R138" s="117"/>
    </row>
    <row r="139" hidden="1" customHeight="1" outlineLevel="1" spans="2:18">
      <c r="B139" s="127" t="s">
        <v>153</v>
      </c>
      <c r="C139" s="13">
        <f>'基础数据1-2021年损益'!C139/10000</f>
        <v>0</v>
      </c>
      <c r="D139" s="13">
        <f>'基础数据1-2021年损益'!D139/10000</f>
        <v>0</v>
      </c>
      <c r="E139" s="13">
        <f>'基础数据1-2021年损益'!E139/10000</f>
        <v>0</v>
      </c>
      <c r="F139" s="13">
        <f>'基础数据1-2021年损益'!F139/10000</f>
        <v>0</v>
      </c>
      <c r="G139" s="13">
        <f>'基础数据1-2021年损益'!G139/10000</f>
        <v>0</v>
      </c>
      <c r="H139" s="13">
        <f>'基础数据1-2021年损益'!H139/10000</f>
        <v>0</v>
      </c>
      <c r="I139" s="13">
        <f>'基础数据1-2021年损益'!I139/10000</f>
        <v>0</v>
      </c>
      <c r="J139" s="13">
        <f>'基础数据1-2021年损益'!J139/10000</f>
        <v>0</v>
      </c>
      <c r="K139" s="13">
        <f>'基础数据1-2021年损益'!K139/10000</f>
        <v>0</v>
      </c>
      <c r="L139" s="13">
        <f>'基础数据1-2021年损益'!L139/10000</f>
        <v>0</v>
      </c>
      <c r="M139" s="13">
        <f>'基础数据1-2021年损益'!M139/10000</f>
        <v>0</v>
      </c>
      <c r="N139" s="13">
        <f>'基础数据1-2021年损益'!N139/10000</f>
        <v>0</v>
      </c>
      <c r="O139" s="40">
        <f t="shared" ref="O139" si="37">SUM(C139:N139)</f>
        <v>0</v>
      </c>
      <c r="Q139" s="117"/>
      <c r="R139" s="117"/>
    </row>
    <row r="140" hidden="1" customHeight="1" outlineLevel="1" spans="2:18">
      <c r="B140" s="127" t="s">
        <v>154</v>
      </c>
      <c r="C140" s="10">
        <f>C138-C139</f>
        <v>0</v>
      </c>
      <c r="D140" s="10">
        <f t="shared" ref="D140:O140" si="38">D138-D139</f>
        <v>0</v>
      </c>
      <c r="E140" s="10">
        <f t="shared" si="38"/>
        <v>0</v>
      </c>
      <c r="F140" s="10">
        <f t="shared" si="38"/>
        <v>0</v>
      </c>
      <c r="G140" s="10">
        <f t="shared" si="38"/>
        <v>0</v>
      </c>
      <c r="H140" s="10">
        <f t="shared" si="38"/>
        <v>0</v>
      </c>
      <c r="I140" s="10">
        <f t="shared" si="38"/>
        <v>0</v>
      </c>
      <c r="J140" s="10">
        <f t="shared" si="38"/>
        <v>0</v>
      </c>
      <c r="K140" s="10">
        <f t="shared" si="38"/>
        <v>0</v>
      </c>
      <c r="L140" s="10">
        <f t="shared" si="38"/>
        <v>0</v>
      </c>
      <c r="M140" s="10">
        <f t="shared" si="38"/>
        <v>0</v>
      </c>
      <c r="N140" s="10">
        <f t="shared" si="38"/>
        <v>0</v>
      </c>
      <c r="O140" s="39">
        <f t="shared" si="38"/>
        <v>0</v>
      </c>
      <c r="P140" s="117"/>
      <c r="Q140" s="117"/>
      <c r="R140" s="117"/>
    </row>
    <row r="141" customHeight="1" collapsed="1" spans="2:18">
      <c r="B141" s="131">
        <v>14</v>
      </c>
      <c r="C141" s="13">
        <f>'基础数据1-2021年损益'!C141/10000</f>
        <v>0</v>
      </c>
      <c r="D141" s="13">
        <f>'基础数据1-2021年损益'!D141/10000</f>
        <v>0</v>
      </c>
      <c r="E141" s="13">
        <f>'基础数据1-2021年损益'!E141/10000</f>
        <v>0</v>
      </c>
      <c r="F141" s="13">
        <f>'基础数据1-2021年损益'!F141/10000</f>
        <v>0</v>
      </c>
      <c r="G141" s="13">
        <f>'基础数据1-2021年损益'!G141/10000</f>
        <v>0</v>
      </c>
      <c r="H141" s="13">
        <f>'基础数据1-2021年损益'!H141/10000</f>
        <v>0</v>
      </c>
      <c r="I141" s="13">
        <f>'基础数据1-2021年损益'!I141/10000</f>
        <v>0</v>
      </c>
      <c r="J141" s="13">
        <f>'基础数据1-2021年损益'!J141/10000</f>
        <v>0</v>
      </c>
      <c r="K141" s="13">
        <f>'基础数据1-2021年损益'!K141/10000</f>
        <v>0</v>
      </c>
      <c r="L141" s="13">
        <f>'基础数据1-2021年损益'!L141/10000</f>
        <v>0</v>
      </c>
      <c r="M141" s="13">
        <f>'基础数据1-2021年损益'!M141/10000</f>
        <v>0</v>
      </c>
      <c r="N141" s="13">
        <f>'基础数据1-2021年损益'!N141/10000</f>
        <v>0</v>
      </c>
      <c r="O141" s="40">
        <f t="shared" ref="O141:O142" si="39">SUM(C141:N141)</f>
        <v>0</v>
      </c>
      <c r="R141" s="117"/>
    </row>
    <row r="142" customHeight="1" spans="2:18">
      <c r="B142" s="127" t="s">
        <v>155</v>
      </c>
      <c r="C142" s="13">
        <f>'基础数据1-2021年损益'!C142/10000</f>
        <v>0</v>
      </c>
      <c r="D142" s="13">
        <f>'基础数据1-2021年损益'!D142/10000</f>
        <v>0</v>
      </c>
      <c r="E142" s="13">
        <f>'基础数据1-2021年损益'!E142/10000</f>
        <v>0</v>
      </c>
      <c r="F142" s="13">
        <f>'基础数据1-2021年损益'!F142/10000</f>
        <v>0</v>
      </c>
      <c r="G142" s="13">
        <f>'基础数据1-2021年损益'!G142/10000</f>
        <v>0</v>
      </c>
      <c r="H142" s="13">
        <f>'基础数据1-2021年损益'!H142/10000</f>
        <v>0</v>
      </c>
      <c r="I142" s="13">
        <f>'基础数据1-2021年损益'!I142/10000</f>
        <v>0</v>
      </c>
      <c r="J142" s="13">
        <f>'基础数据1-2021年损益'!J142/10000</f>
        <v>0</v>
      </c>
      <c r="K142" s="13">
        <f>'基础数据1-2021年损益'!K142/10000</f>
        <v>0</v>
      </c>
      <c r="L142" s="13">
        <f>'基础数据1-2021年损益'!L142/10000</f>
        <v>0</v>
      </c>
      <c r="M142" s="13">
        <f>'基础数据1-2021年损益'!M142/10000</f>
        <v>0</v>
      </c>
      <c r="N142" s="13">
        <f>'基础数据1-2021年损益'!N142/10000</f>
        <v>0</v>
      </c>
      <c r="O142" s="40">
        <f t="shared" si="39"/>
        <v>0</v>
      </c>
      <c r="R142" s="117"/>
    </row>
    <row r="143" customHeight="1" spans="2:18">
      <c r="B143" s="132" t="s">
        <v>156</v>
      </c>
      <c r="C143" s="26">
        <f>C140-C141-C142</f>
        <v>0</v>
      </c>
      <c r="D143" s="26">
        <f t="shared" ref="D143:O143" si="40">D140-D141-D142</f>
        <v>0</v>
      </c>
      <c r="E143" s="26">
        <f t="shared" si="40"/>
        <v>0</v>
      </c>
      <c r="F143" s="26">
        <f t="shared" si="40"/>
        <v>0</v>
      </c>
      <c r="G143" s="26">
        <f t="shared" si="40"/>
        <v>0</v>
      </c>
      <c r="H143" s="26">
        <f t="shared" si="40"/>
        <v>0</v>
      </c>
      <c r="I143" s="26">
        <f t="shared" si="40"/>
        <v>0</v>
      </c>
      <c r="J143" s="26">
        <f t="shared" si="40"/>
        <v>0</v>
      </c>
      <c r="K143" s="26">
        <f t="shared" si="40"/>
        <v>0</v>
      </c>
      <c r="L143" s="26">
        <f t="shared" si="40"/>
        <v>0</v>
      </c>
      <c r="M143" s="26">
        <f t="shared" si="40"/>
        <v>0</v>
      </c>
      <c r="N143" s="26">
        <f t="shared" si="40"/>
        <v>0</v>
      </c>
      <c r="O143" s="41">
        <f t="shared" si="40"/>
        <v>0</v>
      </c>
      <c r="R143" s="117"/>
    </row>
    <row r="144" customHeight="1" spans="18:18">
      <c r="R144" s="117"/>
    </row>
    <row r="145" customHeight="1" spans="2:18">
      <c r="B145" s="27" t="s">
        <v>168</v>
      </c>
      <c r="R145" s="117"/>
    </row>
    <row r="146" customHeight="1" spans="2:2">
      <c r="B146" s="133" t="s">
        <v>241</v>
      </c>
    </row>
    <row r="147" customHeight="1" spans="2:2">
      <c r="B147" s="134" t="s">
        <v>242</v>
      </c>
    </row>
  </sheetData>
  <sheetProtection selectLockedCells="1"/>
  <mergeCells count="1">
    <mergeCell ref="B1:O1"/>
  </mergeCells>
  <hyperlinks>
    <hyperlink ref="B55" location="利润表!AF3" display="1.14"/>
  </hyperlinks>
  <pageMargins left="0.699305555555556" right="0.699305555555556" top="0.75" bottom="0.75" header="0.3" footer="0.3"/>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AE140"/>
  <sheetViews>
    <sheetView showGridLines="0" zoomScale="85" zoomScaleNormal="85" workbookViewId="0">
      <pane ySplit="1" topLeftCell="A19" activePane="bottomLeft" state="frozen"/>
      <selection/>
      <selection pane="bottomLeft" activeCell="U6" sqref="U6"/>
    </sheetView>
  </sheetViews>
  <sheetFormatPr defaultColWidth="8.88333333333333" defaultRowHeight="31.5" customHeight="1"/>
  <cols>
    <col min="1" max="1" width="8" style="3" customWidth="1"/>
    <col min="2" max="2" width="3.13333333333333" style="3" customWidth="1"/>
    <col min="3" max="3" width="14.8833333333333" style="3" customWidth="1"/>
    <col min="4" max="4" width="8.25" style="3" customWidth="1"/>
    <col min="5" max="5" width="8.13333333333333" style="3" customWidth="1"/>
    <col min="6" max="6" width="16.3833333333333" style="3" customWidth="1"/>
    <col min="7" max="7" width="6.88333333333333" style="3" customWidth="1"/>
    <col min="8" max="8" width="15.5" style="3" customWidth="1"/>
    <col min="9" max="9" width="10.5" style="3" customWidth="1"/>
    <col min="10" max="10" width="7.13333333333333" style="3" customWidth="1"/>
    <col min="11" max="11" width="7.88333333333333" style="3" customWidth="1"/>
    <col min="12" max="12" width="8.88333333333333" style="3"/>
    <col min="13" max="13" width="9.88333333333333" style="3" customWidth="1"/>
    <col min="14" max="15" width="8.88333333333333" style="3"/>
    <col min="16" max="18" width="11.75" style="3" customWidth="1"/>
    <col min="19" max="16384" width="8.88333333333333" style="3"/>
  </cols>
  <sheetData>
    <row r="1" s="49" customFormat="1" ht="23.25" customHeight="1" spans="1:19">
      <c r="A1" s="51"/>
      <c r="B1" s="51"/>
      <c r="C1" s="51"/>
      <c r="D1" s="51"/>
      <c r="E1" s="51"/>
      <c r="F1" s="51"/>
      <c r="G1" s="52" t="str">
        <f>'表2-边际贡献'!B2</f>
        <v>请选择对应单位分公司</v>
      </c>
      <c r="H1" s="53">
        <v>1</v>
      </c>
      <c r="I1" s="66" t="s">
        <v>243</v>
      </c>
      <c r="J1" s="51"/>
      <c r="K1" s="51"/>
      <c r="L1" s="51"/>
      <c r="M1" s="51"/>
      <c r="N1" s="51"/>
      <c r="O1" s="51"/>
      <c r="P1" s="51"/>
      <c r="Q1" s="51"/>
      <c r="R1" s="67" t="s">
        <v>5</v>
      </c>
      <c r="S1" s="51"/>
    </row>
    <row r="2" s="50" customFormat="1" ht="21" customHeight="1" spans="1:19">
      <c r="A2" s="54" t="s">
        <v>244</v>
      </c>
      <c r="B2" s="55"/>
      <c r="C2" s="55"/>
      <c r="D2" s="55"/>
      <c r="E2" s="55"/>
      <c r="F2" s="55"/>
      <c r="G2" s="55"/>
      <c r="H2" s="55"/>
      <c r="I2" s="55"/>
      <c r="J2" s="55"/>
      <c r="K2" s="55"/>
      <c r="L2" s="55"/>
      <c r="M2" s="55"/>
      <c r="N2" s="55"/>
      <c r="O2" s="55"/>
      <c r="P2" s="55"/>
      <c r="Q2" s="55"/>
      <c r="R2" s="55"/>
      <c r="S2" s="68"/>
    </row>
    <row r="3" ht="31.15" customHeight="1" spans="1:31">
      <c r="A3" s="56"/>
      <c r="B3" s="56"/>
      <c r="C3" s="56"/>
      <c r="D3" s="56"/>
      <c r="E3" s="56"/>
      <c r="F3" s="56"/>
      <c r="G3" s="56"/>
      <c r="H3" s="56"/>
      <c r="I3" s="56"/>
      <c r="J3" s="56"/>
      <c r="K3" s="56"/>
      <c r="L3" s="56"/>
      <c r="M3" s="56"/>
      <c r="N3" s="56"/>
      <c r="O3" s="56"/>
      <c r="P3" s="56"/>
      <c r="Q3" s="69"/>
      <c r="R3" s="70"/>
      <c r="S3" s="70"/>
      <c r="T3" s="71"/>
      <c r="U3" s="71"/>
      <c r="V3" s="71"/>
      <c r="W3" s="71"/>
      <c r="X3" s="71"/>
      <c r="Y3" s="71"/>
      <c r="Z3" s="71"/>
      <c r="AA3" s="71"/>
      <c r="AB3" s="71"/>
      <c r="AC3" s="71"/>
      <c r="AD3" s="71"/>
      <c r="AE3" s="71"/>
    </row>
    <row r="4" ht="31.15" customHeight="1" spans="1:19">
      <c r="A4" s="56"/>
      <c r="B4" s="56"/>
      <c r="C4" s="56"/>
      <c r="D4" s="56"/>
      <c r="E4" s="56"/>
      <c r="F4" s="56"/>
      <c r="G4" s="56"/>
      <c r="H4" s="56"/>
      <c r="I4" s="56"/>
      <c r="J4" s="56"/>
      <c r="K4" s="56"/>
      <c r="L4" s="56"/>
      <c r="M4" s="56"/>
      <c r="N4" s="56"/>
      <c r="O4" s="56"/>
      <c r="P4" s="56"/>
      <c r="Q4" s="56"/>
      <c r="R4" s="56"/>
      <c r="S4" s="56"/>
    </row>
    <row r="5" ht="31.15" customHeight="1" spans="1:19">
      <c r="A5" s="56"/>
      <c r="B5" s="56"/>
      <c r="C5" s="56"/>
      <c r="D5" s="56"/>
      <c r="E5" s="56"/>
      <c r="F5" s="56"/>
      <c r="G5" s="56"/>
      <c r="H5" s="56"/>
      <c r="I5" s="56"/>
      <c r="J5" s="56"/>
      <c r="K5" s="56"/>
      <c r="L5" s="56"/>
      <c r="M5" s="56"/>
      <c r="N5" s="56"/>
      <c r="O5" s="56"/>
      <c r="P5" s="56"/>
      <c r="Q5" s="56"/>
      <c r="R5" s="56"/>
      <c r="S5" s="56"/>
    </row>
    <row r="6" ht="31.15" customHeight="1" spans="1:19">
      <c r="A6" s="56"/>
      <c r="B6" s="56"/>
      <c r="C6" s="56"/>
      <c r="D6" s="56"/>
      <c r="E6" s="56"/>
      <c r="F6" s="56"/>
      <c r="G6" s="56"/>
      <c r="H6" s="56"/>
      <c r="I6" s="56"/>
      <c r="J6" s="56"/>
      <c r="K6" s="56"/>
      <c r="L6" s="56"/>
      <c r="M6" s="56"/>
      <c r="N6" s="56"/>
      <c r="O6" s="56"/>
      <c r="P6" s="56"/>
      <c r="Q6" s="56"/>
      <c r="R6" s="56"/>
      <c r="S6" s="56"/>
    </row>
    <row r="7" ht="31.15" customHeight="1" spans="1:19">
      <c r="A7" s="56"/>
      <c r="B7" s="56"/>
      <c r="C7" s="56"/>
      <c r="D7" s="56"/>
      <c r="E7" s="56"/>
      <c r="F7" s="56"/>
      <c r="G7" s="56"/>
      <c r="H7" s="56"/>
      <c r="I7" s="56"/>
      <c r="J7" s="56"/>
      <c r="K7" s="56"/>
      <c r="L7" s="56"/>
      <c r="M7" s="56"/>
      <c r="N7" s="56"/>
      <c r="O7" s="56"/>
      <c r="P7" s="56"/>
      <c r="Q7" s="56"/>
      <c r="R7" s="56"/>
      <c r="S7" s="56"/>
    </row>
    <row r="8" ht="31.15" customHeight="1" spans="1:19">
      <c r="A8" s="56"/>
      <c r="B8" s="56"/>
      <c r="C8" s="56"/>
      <c r="D8" s="56"/>
      <c r="E8" s="56"/>
      <c r="F8" s="56"/>
      <c r="G8" s="56"/>
      <c r="H8" s="56"/>
      <c r="I8" s="56"/>
      <c r="J8" s="56"/>
      <c r="K8" s="56"/>
      <c r="L8" s="56"/>
      <c r="M8" s="56"/>
      <c r="N8" s="56"/>
      <c r="O8" s="56"/>
      <c r="P8" s="56"/>
      <c r="Q8" s="56"/>
      <c r="R8" s="56"/>
      <c r="S8" s="56"/>
    </row>
    <row r="9" ht="31.15" customHeight="1" spans="1:19">
      <c r="A9" s="56"/>
      <c r="B9" s="56"/>
      <c r="C9" s="56"/>
      <c r="D9" s="56"/>
      <c r="E9" s="56"/>
      <c r="F9" s="56"/>
      <c r="G9" s="56"/>
      <c r="H9" s="56"/>
      <c r="I9" s="56"/>
      <c r="J9" s="56"/>
      <c r="K9" s="56"/>
      <c r="L9" s="56"/>
      <c r="M9" s="56"/>
      <c r="N9" s="56"/>
      <c r="O9" s="56"/>
      <c r="P9" s="56"/>
      <c r="Q9" s="56"/>
      <c r="R9" s="56"/>
      <c r="S9" s="56"/>
    </row>
    <row r="10" ht="31.15" customHeight="1" spans="1:19">
      <c r="A10" s="56"/>
      <c r="B10" s="56"/>
      <c r="C10" s="56"/>
      <c r="D10" s="56"/>
      <c r="E10" s="56"/>
      <c r="F10" s="56"/>
      <c r="G10" s="56"/>
      <c r="H10" s="56"/>
      <c r="I10" s="56"/>
      <c r="J10" s="56"/>
      <c r="K10" s="56"/>
      <c r="L10" s="56"/>
      <c r="M10" s="56"/>
      <c r="N10" s="56"/>
      <c r="O10" s="56"/>
      <c r="P10" s="56"/>
      <c r="Q10" s="56"/>
      <c r="R10" s="56"/>
      <c r="S10" s="56"/>
    </row>
    <row r="11" ht="31.15" customHeight="1" spans="1:19">
      <c r="A11" s="56"/>
      <c r="B11" s="56"/>
      <c r="C11" s="56"/>
      <c r="D11" s="56"/>
      <c r="E11" s="56"/>
      <c r="F11" s="56"/>
      <c r="G11" s="56"/>
      <c r="H11" s="56"/>
      <c r="I11" s="56"/>
      <c r="J11" s="56"/>
      <c r="K11" s="56"/>
      <c r="L11" s="56"/>
      <c r="M11" s="56"/>
      <c r="N11" s="56"/>
      <c r="O11" s="56"/>
      <c r="P11" s="56"/>
      <c r="Q11" s="56"/>
      <c r="R11" s="56"/>
      <c r="S11" s="56"/>
    </row>
    <row r="12" ht="31.15" customHeight="1" spans="1:19">
      <c r="A12" s="56"/>
      <c r="B12" s="56"/>
      <c r="C12" s="56"/>
      <c r="D12" s="56"/>
      <c r="E12" s="56"/>
      <c r="F12" s="56"/>
      <c r="G12" s="56"/>
      <c r="H12" s="56"/>
      <c r="I12" s="56"/>
      <c r="J12" s="56"/>
      <c r="K12" s="56"/>
      <c r="L12" s="56"/>
      <c r="M12" s="56"/>
      <c r="N12" s="56"/>
      <c r="O12" s="56"/>
      <c r="P12" s="56"/>
      <c r="Q12" s="56"/>
      <c r="R12" s="56"/>
      <c r="S12" s="56"/>
    </row>
    <row r="13" ht="24" customHeight="1" spans="1:19">
      <c r="A13" s="57" t="s">
        <v>245</v>
      </c>
      <c r="B13" s="375" t="s">
        <v>246</v>
      </c>
      <c r="C13" s="58"/>
      <c r="D13" s="58"/>
      <c r="E13" s="58"/>
      <c r="F13" s="58"/>
      <c r="G13" s="58"/>
      <c r="H13" s="58"/>
      <c r="I13" s="58"/>
      <c r="J13" s="58"/>
      <c r="K13" s="58"/>
      <c r="L13" s="58"/>
      <c r="M13" s="58"/>
      <c r="N13" s="58"/>
      <c r="O13" s="58"/>
      <c r="P13" s="58"/>
      <c r="Q13" s="58"/>
      <c r="R13" s="58"/>
      <c r="S13" s="56"/>
    </row>
    <row r="14" ht="24" customHeight="1" spans="1:19">
      <c r="A14" s="59"/>
      <c r="B14" s="375" t="s">
        <v>247</v>
      </c>
      <c r="C14" s="58"/>
      <c r="D14" s="58"/>
      <c r="E14" s="58"/>
      <c r="F14" s="58"/>
      <c r="G14" s="58"/>
      <c r="H14" s="58"/>
      <c r="I14" s="58"/>
      <c r="J14" s="58"/>
      <c r="K14" s="58"/>
      <c r="L14" s="58"/>
      <c r="M14" s="58"/>
      <c r="N14" s="58"/>
      <c r="O14" s="58"/>
      <c r="P14" s="58"/>
      <c r="Q14" s="58"/>
      <c r="R14" s="58"/>
      <c r="S14" s="56"/>
    </row>
    <row r="15" ht="24" customHeight="1" spans="1:19">
      <c r="A15" s="59"/>
      <c r="B15" s="375" t="s">
        <v>248</v>
      </c>
      <c r="C15" s="58"/>
      <c r="D15" s="58"/>
      <c r="E15" s="58"/>
      <c r="F15" s="58"/>
      <c r="G15" s="58"/>
      <c r="H15" s="58"/>
      <c r="I15" s="58"/>
      <c r="J15" s="58"/>
      <c r="K15" s="58"/>
      <c r="L15" s="58"/>
      <c r="M15" s="58"/>
      <c r="N15" s="58"/>
      <c r="O15" s="58"/>
      <c r="P15" s="58"/>
      <c r="Q15" s="58"/>
      <c r="R15" s="58"/>
      <c r="S15" s="56"/>
    </row>
    <row r="16" ht="24" customHeight="1" spans="1:19">
      <c r="A16" s="59"/>
      <c r="B16" s="375" t="s">
        <v>249</v>
      </c>
      <c r="C16" s="58"/>
      <c r="D16" s="58"/>
      <c r="E16" s="58"/>
      <c r="F16" s="58"/>
      <c r="G16" s="58"/>
      <c r="H16" s="58"/>
      <c r="I16" s="58"/>
      <c r="J16" s="58"/>
      <c r="K16" s="58"/>
      <c r="L16" s="58"/>
      <c r="M16" s="58"/>
      <c r="N16" s="58"/>
      <c r="O16" s="58"/>
      <c r="P16" s="58"/>
      <c r="Q16" s="58"/>
      <c r="R16" s="58"/>
      <c r="S16" s="56"/>
    </row>
    <row r="17" ht="9.75" customHeight="1" spans="1:19">
      <c r="A17" s="59"/>
      <c r="B17" s="60"/>
      <c r="C17" s="60"/>
      <c r="D17" s="60"/>
      <c r="E17" s="60"/>
      <c r="F17" s="60"/>
      <c r="G17" s="60"/>
      <c r="H17" s="60"/>
      <c r="I17" s="60"/>
      <c r="J17" s="60"/>
      <c r="K17" s="60"/>
      <c r="L17" s="60"/>
      <c r="M17" s="60"/>
      <c r="N17" s="60"/>
      <c r="O17" s="60"/>
      <c r="P17" s="60"/>
      <c r="Q17" s="60"/>
      <c r="R17" s="60"/>
      <c r="S17" s="56"/>
    </row>
    <row r="18" ht="24" customHeight="1" spans="1:19">
      <c r="A18" s="61" t="s">
        <v>250</v>
      </c>
      <c r="B18" s="62"/>
      <c r="C18" s="62"/>
      <c r="D18" s="62"/>
      <c r="E18" s="62"/>
      <c r="F18" s="62"/>
      <c r="G18" s="62"/>
      <c r="H18" s="62"/>
      <c r="I18" s="62"/>
      <c r="J18" s="62"/>
      <c r="K18" s="62"/>
      <c r="L18" s="62"/>
      <c r="M18" s="62"/>
      <c r="N18" s="62"/>
      <c r="O18" s="62"/>
      <c r="P18" s="62"/>
      <c r="Q18" s="62"/>
      <c r="R18" s="62"/>
      <c r="S18" s="72"/>
    </row>
    <row r="19" s="50" customFormat="1" ht="21" customHeight="1" spans="1:19">
      <c r="A19" s="54" t="s">
        <v>251</v>
      </c>
      <c r="B19" s="55"/>
      <c r="C19" s="55"/>
      <c r="D19" s="55"/>
      <c r="E19" s="55"/>
      <c r="F19" s="55"/>
      <c r="G19" s="55"/>
      <c r="H19" s="55"/>
      <c r="I19" s="55"/>
      <c r="J19" s="55"/>
      <c r="K19" s="55"/>
      <c r="L19" s="55"/>
      <c r="M19" s="55"/>
      <c r="N19" s="55"/>
      <c r="O19" s="55"/>
      <c r="P19" s="55"/>
      <c r="Q19" s="55"/>
      <c r="R19" s="55"/>
      <c r="S19" s="68"/>
    </row>
    <row r="20" ht="31.15" customHeight="1"/>
    <row r="21" ht="31.15" customHeight="1"/>
    <row r="22" ht="31.15" customHeight="1"/>
    <row r="23" ht="31.15" customHeight="1"/>
    <row r="24" ht="31.15" customHeight="1" spans="17:30">
      <c r="Q24" s="73"/>
      <c r="R24" s="74"/>
      <c r="S24" s="74"/>
      <c r="T24" s="74"/>
      <c r="U24" s="74"/>
      <c r="V24" s="74"/>
      <c r="W24" s="74"/>
      <c r="X24" s="74"/>
      <c r="Y24" s="74"/>
      <c r="Z24" s="74"/>
      <c r="AA24" s="74"/>
      <c r="AB24" s="74"/>
      <c r="AC24" s="74"/>
      <c r="AD24" s="74"/>
    </row>
    <row r="25" ht="31.15" customHeight="1" spans="17:30">
      <c r="Q25" s="75"/>
      <c r="R25" s="74"/>
      <c r="S25" s="74"/>
      <c r="T25" s="74"/>
      <c r="U25" s="74"/>
      <c r="V25" s="74"/>
      <c r="W25" s="74"/>
      <c r="X25" s="74"/>
      <c r="Y25" s="74"/>
      <c r="Z25" s="74"/>
      <c r="AA25" s="75"/>
      <c r="AB25" s="75"/>
      <c r="AC25" s="75"/>
      <c r="AD25" s="75"/>
    </row>
    <row r="26" ht="31.15" customHeight="1" spans="17:30">
      <c r="Q26" s="75"/>
      <c r="R26" s="74"/>
      <c r="S26" s="74"/>
      <c r="T26" s="74"/>
      <c r="U26" s="74"/>
      <c r="V26" s="74"/>
      <c r="W26" s="74"/>
      <c r="X26" s="75"/>
      <c r="Y26" s="75"/>
      <c r="Z26" s="75"/>
      <c r="AA26" s="75"/>
      <c r="AB26" s="75"/>
      <c r="AC26" s="75"/>
      <c r="AD26" s="75"/>
    </row>
    <row r="27" ht="31.15" customHeight="1" spans="17:30">
      <c r="Q27" s="75"/>
      <c r="R27" s="75"/>
      <c r="S27" s="75"/>
      <c r="T27" s="75"/>
      <c r="U27" s="75"/>
      <c r="V27" s="75"/>
      <c r="W27" s="75"/>
      <c r="X27" s="75"/>
      <c r="Y27" s="75"/>
      <c r="Z27" s="75"/>
      <c r="AA27" s="75"/>
      <c r="AB27" s="75"/>
      <c r="AC27" s="75"/>
      <c r="AD27" s="75"/>
    </row>
    <row r="28" ht="27" customHeight="1" spans="1:18">
      <c r="A28" s="63" t="str">
        <f>"   累计成本占收入比为"&amp;TEXT(E133,"0.00%")&amp;"： 从累计成本构成来看， "&amp;A134&amp;" 占 总成本的 "&amp;TEXT(D134,"0.00%")&amp;" ，  "&amp;A135&amp;" 占 总成本的 "&amp;TEXT(D135,"0.00%")&amp;" ，  "&amp;A136&amp;" 占 总成本的 "&amp;TEXT(D136,"0.00%")&amp;" ，  "&amp;A137&amp;" 占 总成本的 "&amp;TEXT(D137,"0.00%")&amp;" ，  "&amp;A138&amp;" 占 总成本的 "&amp;TEXT(D138,"0.00%")</f>
        <v>   累计成本占收入比为0.00%： 从累计成本构成来看， 1 占 总成本的 0.00% ，  2 占 总成本的 0.00% ，  3 占 总成本的 0.00% ，  4 占 总成本的 0.00% ，  5 占 总成本的 0.00%</v>
      </c>
      <c r="B28" s="63"/>
      <c r="C28" s="63"/>
      <c r="D28" s="63"/>
      <c r="E28" s="63"/>
      <c r="F28" s="63"/>
      <c r="G28" s="63"/>
      <c r="H28" s="63"/>
      <c r="I28" s="63"/>
      <c r="J28" s="63"/>
      <c r="K28" s="63"/>
      <c r="L28" s="63"/>
      <c r="M28" s="63"/>
      <c r="N28" s="63"/>
      <c r="O28" s="63"/>
      <c r="P28" s="63"/>
      <c r="Q28" s="63"/>
      <c r="R28" s="63"/>
    </row>
    <row r="29" ht="24" customHeight="1" spans="1:19">
      <c r="A29" s="57" t="s">
        <v>245</v>
      </c>
      <c r="B29" s="375" t="s">
        <v>246</v>
      </c>
      <c r="C29" s="58"/>
      <c r="D29" s="58"/>
      <c r="E29" s="58"/>
      <c r="F29" s="58"/>
      <c r="G29" s="58"/>
      <c r="H29" s="58"/>
      <c r="I29" s="58"/>
      <c r="J29" s="58"/>
      <c r="K29" s="58"/>
      <c r="L29" s="58"/>
      <c r="M29" s="58"/>
      <c r="N29" s="58"/>
      <c r="O29" s="58"/>
      <c r="P29" s="58"/>
      <c r="Q29" s="58"/>
      <c r="R29" s="58"/>
      <c r="S29" s="56"/>
    </row>
    <row r="30" ht="24" customHeight="1" spans="1:19">
      <c r="A30" s="59"/>
      <c r="B30" s="375" t="s">
        <v>247</v>
      </c>
      <c r="C30" s="58"/>
      <c r="D30" s="58"/>
      <c r="E30" s="58"/>
      <c r="F30" s="58"/>
      <c r="G30" s="58"/>
      <c r="H30" s="58"/>
      <c r="I30" s="58"/>
      <c r="J30" s="58"/>
      <c r="K30" s="58"/>
      <c r="L30" s="58"/>
      <c r="M30" s="58"/>
      <c r="N30" s="58"/>
      <c r="O30" s="58"/>
      <c r="P30" s="58"/>
      <c r="Q30" s="58"/>
      <c r="R30" s="58"/>
      <c r="S30" s="56"/>
    </row>
    <row r="31" ht="24" customHeight="1" spans="1:19">
      <c r="A31" s="59"/>
      <c r="B31" s="375" t="s">
        <v>248</v>
      </c>
      <c r="C31" s="58"/>
      <c r="D31" s="58"/>
      <c r="E31" s="58"/>
      <c r="F31" s="58"/>
      <c r="G31" s="58"/>
      <c r="H31" s="58"/>
      <c r="I31" s="58"/>
      <c r="J31" s="58"/>
      <c r="K31" s="58"/>
      <c r="L31" s="58"/>
      <c r="M31" s="58"/>
      <c r="N31" s="58"/>
      <c r="O31" s="58"/>
      <c r="P31" s="58"/>
      <c r="Q31" s="58"/>
      <c r="R31" s="58"/>
      <c r="S31" s="56"/>
    </row>
    <row r="32" ht="24" customHeight="1" spans="1:19">
      <c r="A32" s="59"/>
      <c r="B32" s="375" t="s">
        <v>249</v>
      </c>
      <c r="C32" s="58"/>
      <c r="D32" s="58"/>
      <c r="E32" s="58"/>
      <c r="F32" s="58"/>
      <c r="G32" s="58"/>
      <c r="H32" s="58"/>
      <c r="I32" s="58"/>
      <c r="J32" s="58"/>
      <c r="K32" s="58"/>
      <c r="L32" s="58"/>
      <c r="M32" s="58"/>
      <c r="N32" s="58"/>
      <c r="O32" s="58"/>
      <c r="P32" s="58"/>
      <c r="Q32" s="58"/>
      <c r="R32" s="58"/>
      <c r="S32" s="56"/>
    </row>
    <row r="33" ht="9.75" customHeight="1" spans="1:19">
      <c r="A33" s="59"/>
      <c r="B33" s="60"/>
      <c r="C33" s="60"/>
      <c r="D33" s="60"/>
      <c r="E33" s="60"/>
      <c r="F33" s="60"/>
      <c r="G33" s="60"/>
      <c r="H33" s="60"/>
      <c r="I33" s="60"/>
      <c r="J33" s="60"/>
      <c r="K33" s="60"/>
      <c r="L33" s="60"/>
      <c r="M33" s="60"/>
      <c r="N33" s="60"/>
      <c r="O33" s="60"/>
      <c r="P33" s="60"/>
      <c r="Q33" s="60"/>
      <c r="R33" s="60"/>
      <c r="S33" s="56"/>
    </row>
    <row r="34" ht="24" customHeight="1" spans="1:19">
      <c r="A34" s="61" t="s">
        <v>250</v>
      </c>
      <c r="B34" s="62"/>
      <c r="C34" s="62"/>
      <c r="D34" s="62"/>
      <c r="E34" s="62"/>
      <c r="F34" s="62"/>
      <c r="G34" s="62"/>
      <c r="H34" s="62"/>
      <c r="I34" s="62"/>
      <c r="J34" s="62"/>
      <c r="K34" s="62"/>
      <c r="L34" s="62"/>
      <c r="M34" s="62"/>
      <c r="N34" s="62"/>
      <c r="O34" s="62"/>
      <c r="P34" s="62"/>
      <c r="Q34" s="62"/>
      <c r="R34" s="62"/>
      <c r="S34" s="72"/>
    </row>
    <row r="35" s="50" customFormat="1" ht="21" customHeight="1" spans="1:19">
      <c r="A35" s="54" t="s">
        <v>252</v>
      </c>
      <c r="B35" s="55"/>
      <c r="C35" s="55"/>
      <c r="D35" s="55"/>
      <c r="E35" s="55"/>
      <c r="F35" s="55"/>
      <c r="G35" s="55"/>
      <c r="H35" s="55"/>
      <c r="I35" s="55"/>
      <c r="J35" s="55"/>
      <c r="K35" s="55"/>
      <c r="L35" s="55"/>
      <c r="M35" s="55"/>
      <c r="N35" s="55"/>
      <c r="O35" s="55"/>
      <c r="P35" s="55"/>
      <c r="Q35" s="55"/>
      <c r="R35" s="55"/>
      <c r="S35" s="68"/>
    </row>
    <row r="36" ht="31.15" customHeight="1" spans="1:30">
      <c r="A36" s="64"/>
      <c r="Q36" s="75"/>
      <c r="R36" s="74"/>
      <c r="S36" s="74"/>
      <c r="T36" s="74"/>
      <c r="U36" s="74"/>
      <c r="V36" s="74"/>
      <c r="W36" s="74"/>
      <c r="X36" s="74"/>
      <c r="Y36" s="74"/>
      <c r="Z36" s="74"/>
      <c r="AA36" s="75"/>
      <c r="AB36" s="75"/>
      <c r="AC36" s="75"/>
      <c r="AD36" s="75"/>
    </row>
    <row r="37" ht="31.15" customHeight="1" spans="17:30">
      <c r="Q37" s="75"/>
      <c r="R37" s="74"/>
      <c r="S37" s="74"/>
      <c r="T37" s="74"/>
      <c r="U37" s="74"/>
      <c r="V37" s="74"/>
      <c r="W37" s="74"/>
      <c r="X37" s="75"/>
      <c r="Y37" s="75"/>
      <c r="Z37" s="75"/>
      <c r="AA37" s="75"/>
      <c r="AB37" s="75"/>
      <c r="AC37" s="75"/>
      <c r="AD37" s="75"/>
    </row>
    <row r="38" ht="31.15" customHeight="1" spans="17:30">
      <c r="Q38" s="75"/>
      <c r="R38" s="75"/>
      <c r="S38" s="75"/>
      <c r="T38" s="75"/>
      <c r="U38" s="75"/>
      <c r="V38" s="75"/>
      <c r="W38" s="75"/>
      <c r="X38" s="75"/>
      <c r="Y38" s="75"/>
      <c r="Z38" s="75"/>
      <c r="AA38" s="75"/>
      <c r="AB38" s="75"/>
      <c r="AC38" s="75"/>
      <c r="AD38" s="75"/>
    </row>
    <row r="39" ht="31.15" customHeight="1" spans="18:23">
      <c r="R39" s="75"/>
      <c r="S39" s="75"/>
      <c r="T39" s="75"/>
      <c r="U39" s="75"/>
      <c r="V39" s="75"/>
      <c r="W39" s="75"/>
    </row>
    <row r="40" ht="31.15" customHeight="1"/>
    <row r="41" ht="31.15" customHeight="1"/>
    <row r="42" ht="31.15" customHeight="1"/>
    <row r="43" ht="31.15" customHeight="1"/>
    <row r="44" ht="31.15" customHeight="1"/>
    <row r="45" ht="31.15" customHeight="1"/>
    <row r="46" ht="31.15" customHeight="1"/>
    <row r="47" ht="24.75" customHeight="1" spans="1:18">
      <c r="A47" s="65" t="str">
        <f>"   累计日常费用占收入比为"&amp;" "&amp;TEXT(I133,"0.00%")&amp;" "&amp;"；从累计费用构成来看，人员费用占到总费用的 "&amp;TEXT(H135,"0.00%")&amp;" ，折旧摊销占总费用的"&amp;" "&amp;""&amp;TEXT(H137,"0.00%")&amp;" ，其他日常经营费用占总费用的"&amp;" "&amp;""&amp;TEXT(H136,"0.00%")&amp;" ，变动费用占总费用的"&amp;" "&amp;""&amp;TEXT(H134,"0.00%")</f>
        <v>   累计日常费用占收入比为 0.00% ；从累计费用构成来看，人员费用占到总费用的 0.00% ，折旧摊销占总费用的 0.00% ，其他日常经营费用占总费用的 0.00% ，变动费用占总费用的 0.00%</v>
      </c>
      <c r="B47" s="65"/>
      <c r="C47" s="65"/>
      <c r="D47" s="65"/>
      <c r="E47" s="65"/>
      <c r="F47" s="65"/>
      <c r="G47" s="65"/>
      <c r="H47" s="65"/>
      <c r="I47" s="65"/>
      <c r="J47" s="65"/>
      <c r="K47" s="65"/>
      <c r="L47" s="65"/>
      <c r="M47" s="65"/>
      <c r="N47" s="65"/>
      <c r="O47" s="65"/>
      <c r="P47" s="65"/>
      <c r="Q47" s="65"/>
      <c r="R47" s="65"/>
    </row>
    <row r="48" ht="24" customHeight="1" spans="1:19">
      <c r="A48" s="57" t="s">
        <v>245</v>
      </c>
      <c r="B48" s="375" t="s">
        <v>246</v>
      </c>
      <c r="C48" s="58"/>
      <c r="D48" s="58"/>
      <c r="E48" s="58"/>
      <c r="F48" s="58"/>
      <c r="G48" s="58"/>
      <c r="H48" s="58"/>
      <c r="I48" s="58"/>
      <c r="J48" s="58"/>
      <c r="K48" s="58"/>
      <c r="L48" s="58"/>
      <c r="M48" s="58"/>
      <c r="N48" s="58"/>
      <c r="O48" s="58"/>
      <c r="P48" s="58"/>
      <c r="Q48" s="58"/>
      <c r="R48" s="58"/>
      <c r="S48" s="56"/>
    </row>
    <row r="49" ht="24" customHeight="1" spans="1:19">
      <c r="A49" s="59"/>
      <c r="B49" s="375" t="s">
        <v>247</v>
      </c>
      <c r="C49" s="58"/>
      <c r="D49" s="58"/>
      <c r="E49" s="58"/>
      <c r="F49" s="58"/>
      <c r="G49" s="58"/>
      <c r="H49" s="58"/>
      <c r="I49" s="58"/>
      <c r="J49" s="58"/>
      <c r="K49" s="58"/>
      <c r="L49" s="58"/>
      <c r="M49" s="58"/>
      <c r="N49" s="58"/>
      <c r="O49" s="58"/>
      <c r="P49" s="58"/>
      <c r="Q49" s="58"/>
      <c r="R49" s="58"/>
      <c r="S49" s="56"/>
    </row>
    <row r="50" ht="24" customHeight="1" spans="1:19">
      <c r="A50" s="59"/>
      <c r="B50" s="375" t="s">
        <v>248</v>
      </c>
      <c r="C50" s="58"/>
      <c r="D50" s="58"/>
      <c r="E50" s="58"/>
      <c r="F50" s="58"/>
      <c r="G50" s="58"/>
      <c r="H50" s="58"/>
      <c r="I50" s="58"/>
      <c r="J50" s="58"/>
      <c r="K50" s="58"/>
      <c r="L50" s="58"/>
      <c r="M50" s="58"/>
      <c r="N50" s="58"/>
      <c r="O50" s="58"/>
      <c r="P50" s="58"/>
      <c r="Q50" s="58"/>
      <c r="R50" s="58"/>
      <c r="S50" s="56"/>
    </row>
    <row r="51" ht="24" customHeight="1" spans="1:19">
      <c r="A51" s="59"/>
      <c r="B51" s="375" t="s">
        <v>249</v>
      </c>
      <c r="C51" s="58"/>
      <c r="D51" s="58"/>
      <c r="E51" s="58"/>
      <c r="F51" s="58"/>
      <c r="G51" s="58"/>
      <c r="H51" s="58"/>
      <c r="I51" s="58"/>
      <c r="J51" s="58"/>
      <c r="K51" s="58"/>
      <c r="L51" s="58"/>
      <c r="M51" s="58"/>
      <c r="N51" s="58"/>
      <c r="O51" s="58"/>
      <c r="P51" s="58"/>
      <c r="Q51" s="58"/>
      <c r="R51" s="58"/>
      <c r="S51" s="56"/>
    </row>
    <row r="52" ht="9.75" customHeight="1" spans="1:19">
      <c r="A52" s="59"/>
      <c r="B52" s="60"/>
      <c r="C52" s="60"/>
      <c r="D52" s="60"/>
      <c r="E52" s="60"/>
      <c r="F52" s="60"/>
      <c r="G52" s="60"/>
      <c r="H52" s="60"/>
      <c r="I52" s="60"/>
      <c r="J52" s="60"/>
      <c r="K52" s="60"/>
      <c r="L52" s="60"/>
      <c r="M52" s="60"/>
      <c r="N52" s="60"/>
      <c r="O52" s="60"/>
      <c r="P52" s="60"/>
      <c r="Q52" s="60"/>
      <c r="R52" s="60"/>
      <c r="S52" s="56"/>
    </row>
    <row r="53" ht="24" customHeight="1" spans="1:19">
      <c r="A53" s="61" t="s">
        <v>250</v>
      </c>
      <c r="B53" s="62"/>
      <c r="C53" s="62"/>
      <c r="D53" s="62"/>
      <c r="E53" s="62"/>
      <c r="F53" s="62"/>
      <c r="G53" s="62"/>
      <c r="H53" s="62"/>
      <c r="I53" s="62"/>
      <c r="J53" s="62"/>
      <c r="K53" s="62"/>
      <c r="L53" s="62"/>
      <c r="M53" s="62"/>
      <c r="N53" s="62"/>
      <c r="O53" s="62"/>
      <c r="P53" s="62"/>
      <c r="Q53" s="62"/>
      <c r="R53" s="62"/>
      <c r="S53" s="72"/>
    </row>
    <row r="54" s="50" customFormat="1" ht="21" customHeight="1" spans="1:19">
      <c r="A54" s="54" t="s">
        <v>253</v>
      </c>
      <c r="B54" s="55"/>
      <c r="C54" s="55"/>
      <c r="D54" s="55"/>
      <c r="E54" s="55"/>
      <c r="F54" s="55"/>
      <c r="G54" s="55"/>
      <c r="H54" s="55"/>
      <c r="I54" s="55"/>
      <c r="J54" s="55"/>
      <c r="K54" s="55"/>
      <c r="L54" s="55"/>
      <c r="M54" s="55"/>
      <c r="N54" s="55"/>
      <c r="O54" s="55"/>
      <c r="P54" s="55"/>
      <c r="Q54" s="55"/>
      <c r="R54" s="55"/>
      <c r="S54" s="68"/>
    </row>
    <row r="55" ht="31.15" customHeight="1" spans="1:1">
      <c r="A55" s="64"/>
    </row>
    <row r="56" ht="31.15" customHeight="1" spans="1:1">
      <c r="A56" s="64"/>
    </row>
    <row r="57" ht="31.15" customHeight="1" spans="1:1">
      <c r="A57" s="64"/>
    </row>
    <row r="58" ht="31.15" customHeight="1" spans="1:1">
      <c r="A58" s="64"/>
    </row>
    <row r="59" ht="31.15" customHeight="1" spans="1:1">
      <c r="A59" s="64"/>
    </row>
    <row r="60" ht="31.15" customHeight="1" spans="1:1">
      <c r="A60" s="64"/>
    </row>
    <row r="61" ht="31.15" customHeight="1" spans="1:1">
      <c r="A61" s="64"/>
    </row>
    <row r="62" ht="24" customHeight="1" spans="1:19">
      <c r="A62" s="57" t="s">
        <v>245</v>
      </c>
      <c r="B62" s="375" t="s">
        <v>246</v>
      </c>
      <c r="C62" s="58"/>
      <c r="D62" s="58"/>
      <c r="E62" s="58"/>
      <c r="F62" s="58"/>
      <c r="G62" s="58"/>
      <c r="H62" s="58"/>
      <c r="I62" s="58"/>
      <c r="J62" s="58"/>
      <c r="K62" s="58"/>
      <c r="L62" s="58"/>
      <c r="M62" s="58"/>
      <c r="N62" s="58"/>
      <c r="O62" s="58"/>
      <c r="P62" s="58"/>
      <c r="Q62" s="58"/>
      <c r="R62" s="58"/>
      <c r="S62" s="56"/>
    </row>
    <row r="63" ht="24" customHeight="1" spans="1:19">
      <c r="A63" s="59"/>
      <c r="B63" s="375" t="s">
        <v>247</v>
      </c>
      <c r="C63" s="58"/>
      <c r="D63" s="58"/>
      <c r="E63" s="58"/>
      <c r="F63" s="58"/>
      <c r="G63" s="58"/>
      <c r="H63" s="58"/>
      <c r="I63" s="58"/>
      <c r="J63" s="58"/>
      <c r="K63" s="58"/>
      <c r="L63" s="58"/>
      <c r="M63" s="58"/>
      <c r="N63" s="58"/>
      <c r="O63" s="58"/>
      <c r="P63" s="58"/>
      <c r="Q63" s="58"/>
      <c r="R63" s="58"/>
      <c r="S63" s="56"/>
    </row>
    <row r="64" ht="9.75" customHeight="1" spans="1:19">
      <c r="A64" s="59"/>
      <c r="B64" s="60"/>
      <c r="C64" s="60"/>
      <c r="D64" s="60"/>
      <c r="E64" s="60"/>
      <c r="F64" s="60"/>
      <c r="G64" s="60"/>
      <c r="H64" s="60"/>
      <c r="I64" s="60"/>
      <c r="J64" s="60"/>
      <c r="K64" s="60"/>
      <c r="L64" s="60"/>
      <c r="M64" s="60"/>
      <c r="N64" s="60"/>
      <c r="O64" s="60"/>
      <c r="P64" s="60"/>
      <c r="Q64" s="60"/>
      <c r="R64" s="60"/>
      <c r="S64" s="56"/>
    </row>
    <row r="65" ht="24" customHeight="1" spans="1:19">
      <c r="A65" s="61" t="s">
        <v>250</v>
      </c>
      <c r="B65" s="62"/>
      <c r="C65" s="62"/>
      <c r="D65" s="62"/>
      <c r="E65" s="62"/>
      <c r="F65" s="62"/>
      <c r="G65" s="62"/>
      <c r="H65" s="62"/>
      <c r="I65" s="62"/>
      <c r="J65" s="62"/>
      <c r="K65" s="62"/>
      <c r="L65" s="62"/>
      <c r="M65" s="62"/>
      <c r="N65" s="62"/>
      <c r="O65" s="62"/>
      <c r="P65" s="62"/>
      <c r="Q65" s="62"/>
      <c r="R65" s="62"/>
      <c r="S65" s="72"/>
    </row>
    <row r="66" ht="24" customHeight="1" spans="1:19">
      <c r="A66" s="57"/>
      <c r="B66" s="76"/>
      <c r="C66" s="76"/>
      <c r="D66" s="76"/>
      <c r="E66" s="76"/>
      <c r="F66" s="76"/>
      <c r="G66" s="76"/>
      <c r="H66" s="76"/>
      <c r="I66" s="76"/>
      <c r="J66" s="76"/>
      <c r="K66" s="76"/>
      <c r="L66" s="76"/>
      <c r="M66" s="76"/>
      <c r="N66" s="76"/>
      <c r="O66" s="76"/>
      <c r="P66" s="76"/>
      <c r="Q66" s="76"/>
      <c r="R66" s="76"/>
      <c r="S66" s="56"/>
    </row>
    <row r="67" s="50" customFormat="1" ht="21" customHeight="1" spans="1:19">
      <c r="A67" s="54" t="s">
        <v>254</v>
      </c>
      <c r="B67" s="55"/>
      <c r="C67" s="55"/>
      <c r="D67" s="55"/>
      <c r="E67" s="55"/>
      <c r="F67" s="55"/>
      <c r="G67" s="55"/>
      <c r="H67" s="55"/>
      <c r="I67" s="55"/>
      <c r="J67" s="55"/>
      <c r="K67" s="55"/>
      <c r="L67" s="55"/>
      <c r="M67" s="55"/>
      <c r="N67" s="55"/>
      <c r="O67" s="55"/>
      <c r="P67" s="55"/>
      <c r="Q67" s="55"/>
      <c r="R67" s="55"/>
      <c r="S67" s="68"/>
    </row>
    <row r="68" ht="18.75" customHeight="1" spans="1:19">
      <c r="A68" s="57" t="s">
        <v>255</v>
      </c>
      <c r="B68" s="58" t="str">
        <f>'表1-经营分析'!C3&amp;'表1-经营分析'!D3&amp;"  机具活跃率为"&amp;TEXT(HLOOKUP(H1,'表3-管理报表'!D4:O50,45,0),"0.00%")&amp;" ， 累计终端的单机收益为 "&amp;HLOOKUP(H1,'表3-管理报表'!D4:O50,46,0)&amp;" 元/台（环比减少……元/台），活跃终端的单机收益为 "&amp;HLOOKUP(H1,'表3-管理报表'!D4:O50,47,0)&amp;" 元/台 （环比减少……元/台）。"</f>
        <v>请选择对应单位分公司  机具活跃率为 ， 累计终端的单机收益为  元/台（环比减少……元/台），活跃终端的单机收益为  元/台 （环比减少……元/台）。</v>
      </c>
      <c r="C68" s="58"/>
      <c r="D68" s="58"/>
      <c r="E68" s="58"/>
      <c r="F68" s="58"/>
      <c r="G68" s="58"/>
      <c r="H68" s="58"/>
      <c r="I68" s="58"/>
      <c r="J68" s="58"/>
      <c r="K68" s="58"/>
      <c r="L68" s="58"/>
      <c r="M68" s="58"/>
      <c r="N68" s="58"/>
      <c r="O68" s="58"/>
      <c r="P68" s="58"/>
      <c r="Q68" s="58"/>
      <c r="R68" s="58"/>
      <c r="S68" s="56"/>
    </row>
    <row r="69" ht="22.5" customHeight="1" spans="1:19">
      <c r="A69" s="59"/>
      <c r="B69" s="58" t="s">
        <v>256</v>
      </c>
      <c r="C69" s="58"/>
      <c r="D69" s="58"/>
      <c r="E69" s="58"/>
      <c r="F69" s="58"/>
      <c r="G69" s="58"/>
      <c r="H69" s="58"/>
      <c r="I69" s="58"/>
      <c r="J69" s="58"/>
      <c r="K69" s="58"/>
      <c r="L69" s="58"/>
      <c r="M69" s="58"/>
      <c r="N69" s="58"/>
      <c r="O69" s="58"/>
      <c r="P69" s="58"/>
      <c r="Q69" s="58"/>
      <c r="R69" s="58"/>
      <c r="S69" s="56"/>
    </row>
    <row r="70" ht="41.25" customHeight="1" spans="1:19">
      <c r="A70" s="77"/>
      <c r="B70" s="78" t="s">
        <v>257</v>
      </c>
      <c r="C70" s="78"/>
      <c r="D70" s="78"/>
      <c r="E70" s="78"/>
      <c r="F70" s="78"/>
      <c r="G70" s="78"/>
      <c r="H70" s="78"/>
      <c r="I70" s="78"/>
      <c r="J70" s="78"/>
      <c r="K70" s="78"/>
      <c r="L70" s="78"/>
      <c r="M70" s="78"/>
      <c r="N70" s="78"/>
      <c r="O70" s="78"/>
      <c r="P70" s="78"/>
      <c r="Q70" s="78"/>
      <c r="R70" s="78"/>
      <c r="S70" s="72"/>
    </row>
    <row r="71" customHeight="1" spans="1:22">
      <c r="A71" s="57" t="s">
        <v>258</v>
      </c>
      <c r="B71" s="376" t="s">
        <v>259</v>
      </c>
      <c r="C71" s="79" t="s">
        <v>260</v>
      </c>
      <c r="D71" s="79"/>
      <c r="E71" s="79"/>
      <c r="F71" s="79"/>
      <c r="G71" s="79"/>
      <c r="H71" s="79"/>
      <c r="I71" s="79"/>
      <c r="J71" s="79"/>
      <c r="K71" s="79"/>
      <c r="L71" s="79"/>
      <c r="M71" s="79"/>
      <c r="N71" s="79"/>
      <c r="O71" s="79"/>
      <c r="P71" s="79"/>
      <c r="Q71" s="79"/>
      <c r="R71" s="79"/>
      <c r="S71" s="58"/>
      <c r="T71" s="80"/>
      <c r="U71" s="80"/>
      <c r="V71" s="80"/>
    </row>
    <row r="72" customHeight="1" spans="1:22">
      <c r="A72" s="59"/>
      <c r="B72" s="376" t="s">
        <v>261</v>
      </c>
      <c r="C72" s="58" t="s">
        <v>260</v>
      </c>
      <c r="D72" s="58"/>
      <c r="E72" s="58"/>
      <c r="F72" s="58"/>
      <c r="G72" s="58"/>
      <c r="H72" s="58"/>
      <c r="I72" s="58"/>
      <c r="J72" s="58"/>
      <c r="K72" s="58"/>
      <c r="L72" s="58"/>
      <c r="M72" s="58"/>
      <c r="N72" s="58"/>
      <c r="O72" s="58"/>
      <c r="P72" s="58"/>
      <c r="Q72" s="58"/>
      <c r="R72" s="58"/>
      <c r="S72" s="58"/>
      <c r="T72" s="80"/>
      <c r="U72" s="80"/>
      <c r="V72" s="80"/>
    </row>
    <row r="73" customHeight="1" spans="1:19">
      <c r="A73" s="59"/>
      <c r="B73" s="376" t="s">
        <v>262</v>
      </c>
      <c r="C73" s="58" t="s">
        <v>260</v>
      </c>
      <c r="D73" s="58"/>
      <c r="E73" s="58"/>
      <c r="F73" s="58"/>
      <c r="G73" s="58"/>
      <c r="H73" s="58"/>
      <c r="I73" s="58"/>
      <c r="J73" s="58"/>
      <c r="K73" s="58"/>
      <c r="L73" s="58"/>
      <c r="M73" s="58"/>
      <c r="N73" s="58"/>
      <c r="O73" s="58"/>
      <c r="P73" s="58"/>
      <c r="Q73" s="58"/>
      <c r="R73" s="58"/>
      <c r="S73" s="56"/>
    </row>
    <row r="74" customHeight="1" spans="1:19">
      <c r="A74" s="59"/>
      <c r="B74" s="376" t="s">
        <v>263</v>
      </c>
      <c r="C74" s="58" t="s">
        <v>260</v>
      </c>
      <c r="D74" s="58"/>
      <c r="E74" s="58"/>
      <c r="F74" s="58"/>
      <c r="G74" s="58"/>
      <c r="H74" s="58"/>
      <c r="I74" s="58"/>
      <c r="J74" s="58"/>
      <c r="K74" s="58"/>
      <c r="L74" s="58"/>
      <c r="M74" s="58"/>
      <c r="N74" s="58"/>
      <c r="O74" s="58"/>
      <c r="P74" s="58"/>
      <c r="Q74" s="58"/>
      <c r="R74" s="58"/>
      <c r="S74" s="56"/>
    </row>
    <row r="75" customHeight="1" spans="1:19">
      <c r="A75" s="59"/>
      <c r="B75" s="376" t="s">
        <v>264</v>
      </c>
      <c r="C75" s="58" t="s">
        <v>260</v>
      </c>
      <c r="D75" s="58"/>
      <c r="E75" s="58"/>
      <c r="F75" s="58"/>
      <c r="G75" s="58"/>
      <c r="H75" s="58"/>
      <c r="I75" s="58"/>
      <c r="J75" s="58"/>
      <c r="K75" s="58"/>
      <c r="L75" s="58"/>
      <c r="M75" s="58"/>
      <c r="N75" s="58"/>
      <c r="O75" s="58"/>
      <c r="P75" s="58"/>
      <c r="Q75" s="58"/>
      <c r="R75" s="58"/>
      <c r="S75" s="56"/>
    </row>
    <row r="76" customHeight="1" spans="1:19">
      <c r="A76" s="59"/>
      <c r="B76" s="376" t="s">
        <v>265</v>
      </c>
      <c r="C76" s="58" t="s">
        <v>260</v>
      </c>
      <c r="D76" s="58"/>
      <c r="E76" s="58"/>
      <c r="F76" s="58"/>
      <c r="G76" s="58"/>
      <c r="H76" s="58"/>
      <c r="I76" s="58"/>
      <c r="J76" s="58"/>
      <c r="K76" s="58"/>
      <c r="L76" s="58"/>
      <c r="M76" s="58"/>
      <c r="N76" s="58"/>
      <c r="O76" s="58"/>
      <c r="P76" s="58"/>
      <c r="Q76" s="58"/>
      <c r="R76" s="58"/>
      <c r="S76" s="56"/>
    </row>
    <row r="77" customHeight="1" spans="1:19">
      <c r="A77" s="77"/>
      <c r="B77" s="72"/>
      <c r="C77" s="78" t="s">
        <v>266</v>
      </c>
      <c r="D77" s="78"/>
      <c r="E77" s="78"/>
      <c r="F77" s="78"/>
      <c r="G77" s="78"/>
      <c r="H77" s="78"/>
      <c r="I77" s="78"/>
      <c r="J77" s="78"/>
      <c r="K77" s="78"/>
      <c r="L77" s="78"/>
      <c r="M77" s="78"/>
      <c r="N77" s="78"/>
      <c r="O77" s="78"/>
      <c r="P77" s="78"/>
      <c r="Q77" s="78"/>
      <c r="R77" s="78"/>
      <c r="S77" s="72"/>
    </row>
    <row r="131" customHeight="1" spans="1:9">
      <c r="A131" s="81" t="s">
        <v>267</v>
      </c>
      <c r="B131" s="82"/>
      <c r="C131" s="82"/>
      <c r="D131" s="82"/>
      <c r="E131" s="83"/>
      <c r="F131" s="84" t="s">
        <v>268</v>
      </c>
      <c r="G131" s="85"/>
      <c r="H131" s="85"/>
      <c r="I131" s="112"/>
    </row>
    <row r="132" customHeight="1" spans="1:10">
      <c r="A132" s="86" t="s">
        <v>269</v>
      </c>
      <c r="B132" s="87"/>
      <c r="C132" s="88" t="s">
        <v>188</v>
      </c>
      <c r="D132" s="88" t="s">
        <v>270</v>
      </c>
      <c r="E132" s="89" t="s">
        <v>271</v>
      </c>
      <c r="F132" s="90" t="s">
        <v>272</v>
      </c>
      <c r="G132" s="88" t="s">
        <v>188</v>
      </c>
      <c r="H132" s="88" t="s">
        <v>270</v>
      </c>
      <c r="I132" s="89" t="s">
        <v>273</v>
      </c>
      <c r="J132" s="113" t="s">
        <v>17</v>
      </c>
    </row>
    <row r="133" customHeight="1" spans="1:10">
      <c r="A133" s="91" t="str">
        <f>'表3-管理报表'!B17</f>
        <v>总成本</v>
      </c>
      <c r="B133" s="92"/>
      <c r="C133" s="93">
        <f>'表3-管理报表'!P17</f>
        <v>0</v>
      </c>
      <c r="D133" s="94" t="str">
        <f>IFERROR(C133/$C$133,"0")</f>
        <v>0</v>
      </c>
      <c r="E133" s="95" t="str">
        <f>IFERROR(C133/J133,"0")</f>
        <v>0</v>
      </c>
      <c r="F133" s="91" t="str">
        <f>'表3-管理报表'!B27</f>
        <v>日常费用小计</v>
      </c>
      <c r="G133" s="93">
        <f>'表3-管理报表'!P27</f>
        <v>0</v>
      </c>
      <c r="H133" s="96" t="str">
        <f>IFERROR(G133/$G$133,"0")</f>
        <v>0</v>
      </c>
      <c r="I133" s="95" t="str">
        <f>IFERROR(G133/J133,"0")</f>
        <v>0</v>
      </c>
      <c r="J133" s="114">
        <f>'表3-管理报表'!$P$5</f>
        <v>0</v>
      </c>
    </row>
    <row r="134" customHeight="1" spans="1:10">
      <c r="A134" s="97">
        <f>'表3-管理报表'!C18</f>
        <v>1</v>
      </c>
      <c r="B134" s="98"/>
      <c r="C134" s="99">
        <f>'表3-管理报表'!P18</f>
        <v>0</v>
      </c>
      <c r="D134" s="100" t="str">
        <f>IFERROR(C134/$C$133,"0")</f>
        <v>0</v>
      </c>
      <c r="E134" s="101" t="str">
        <f t="shared" ref="E134:E138" si="0">IFERROR(C134/J134,"0")</f>
        <v>0</v>
      </c>
      <c r="F134" s="102" t="str">
        <f>'表3-管理报表'!C28</f>
        <v>变动费用</v>
      </c>
      <c r="G134" s="99">
        <f>'表3-管理报表'!P28</f>
        <v>0</v>
      </c>
      <c r="H134" s="103" t="str">
        <f t="shared" ref="H134:H137" si="1">IFERROR(G134/$G$133,"0")</f>
        <v>0</v>
      </c>
      <c r="I134" s="101" t="str">
        <f t="shared" ref="I134:I137" si="2">IFERROR(G134/J134,"0")</f>
        <v>0</v>
      </c>
      <c r="J134" s="114">
        <f>'表3-管理报表'!$P$5</f>
        <v>0</v>
      </c>
    </row>
    <row r="135" customHeight="1" spans="1:10">
      <c r="A135" s="97">
        <f>'表3-管理报表'!C19</f>
        <v>2</v>
      </c>
      <c r="B135" s="98"/>
      <c r="C135" s="99">
        <f>'表3-管理报表'!P19</f>
        <v>0</v>
      </c>
      <c r="D135" s="100" t="str">
        <f>IFERROR(C135/$C$133,"0")</f>
        <v>0</v>
      </c>
      <c r="E135" s="101" t="str">
        <f t="shared" si="0"/>
        <v>0</v>
      </c>
      <c r="F135" s="102" t="str">
        <f>'表3-管理报表'!C29</f>
        <v>人员费用</v>
      </c>
      <c r="G135" s="99">
        <f>'表3-管理报表'!P29</f>
        <v>0</v>
      </c>
      <c r="H135" s="103" t="str">
        <f t="shared" si="1"/>
        <v>0</v>
      </c>
      <c r="I135" s="101" t="str">
        <f t="shared" si="2"/>
        <v>0</v>
      </c>
      <c r="J135" s="114">
        <f>'表3-管理报表'!$P$5</f>
        <v>0</v>
      </c>
    </row>
    <row r="136" customHeight="1" spans="1:10">
      <c r="A136" s="97">
        <f>'表3-管理报表'!C20</f>
        <v>3</v>
      </c>
      <c r="B136" s="98"/>
      <c r="C136" s="99">
        <f>'表3-管理报表'!P20</f>
        <v>0</v>
      </c>
      <c r="D136" s="100" t="str">
        <f t="shared" ref="D136:D138" si="3">IFERROR(C136/$C$133,"0")</f>
        <v>0</v>
      </c>
      <c r="E136" s="101" t="str">
        <f t="shared" si="0"/>
        <v>0</v>
      </c>
      <c r="F136" s="102" t="str">
        <f>'表3-管理报表'!C30</f>
        <v>其他日常经营费用</v>
      </c>
      <c r="G136" s="99">
        <f>'表3-管理报表'!P30</f>
        <v>0</v>
      </c>
      <c r="H136" s="103" t="str">
        <f t="shared" si="1"/>
        <v>0</v>
      </c>
      <c r="I136" s="101" t="str">
        <f t="shared" si="2"/>
        <v>0</v>
      </c>
      <c r="J136" s="114">
        <f>'表3-管理报表'!$P$5</f>
        <v>0</v>
      </c>
    </row>
    <row r="137" customHeight="1" spans="1:10">
      <c r="A137" s="97">
        <f>'表3-管理报表'!C21</f>
        <v>4</v>
      </c>
      <c r="B137" s="98"/>
      <c r="C137" s="99">
        <f>'表3-管理报表'!P21</f>
        <v>0</v>
      </c>
      <c r="D137" s="100" t="str">
        <f t="shared" si="3"/>
        <v>0</v>
      </c>
      <c r="E137" s="101" t="str">
        <f t="shared" si="0"/>
        <v>0</v>
      </c>
      <c r="F137" s="102" t="str">
        <f>'表3-管理报表'!C31</f>
        <v>折旧与摊销</v>
      </c>
      <c r="G137" s="99">
        <f>'表3-管理报表'!P31</f>
        <v>0</v>
      </c>
      <c r="H137" s="103" t="str">
        <f t="shared" si="1"/>
        <v>0</v>
      </c>
      <c r="I137" s="101" t="str">
        <f t="shared" si="2"/>
        <v>0</v>
      </c>
      <c r="J137" s="114">
        <f>'表3-管理报表'!$P$5</f>
        <v>0</v>
      </c>
    </row>
    <row r="138" customHeight="1" spans="1:10">
      <c r="A138" s="104">
        <f>'表3-管理报表'!C22</f>
        <v>5</v>
      </c>
      <c r="B138" s="105"/>
      <c r="C138" s="106">
        <f>'表3-管理报表'!P22</f>
        <v>0</v>
      </c>
      <c r="D138" s="107" t="str">
        <f t="shared" si="3"/>
        <v>0</v>
      </c>
      <c r="E138" s="108" t="str">
        <f t="shared" si="0"/>
        <v>0</v>
      </c>
      <c r="F138" s="109"/>
      <c r="G138" s="110"/>
      <c r="H138" s="110"/>
      <c r="I138" s="115"/>
      <c r="J138" s="114">
        <f>'表3-管理报表'!$P$5</f>
        <v>0</v>
      </c>
    </row>
    <row r="140" customHeight="1" spans="2:2">
      <c r="B140" s="111"/>
    </row>
  </sheetData>
  <mergeCells count="49">
    <mergeCell ref="R3:AE3"/>
    <mergeCell ref="B13:R13"/>
    <mergeCell ref="B14:R14"/>
    <mergeCell ref="B15:R15"/>
    <mergeCell ref="B16:R16"/>
    <mergeCell ref="B17:R17"/>
    <mergeCell ref="B18:R18"/>
    <mergeCell ref="Q24:AD24"/>
    <mergeCell ref="R25:Z25"/>
    <mergeCell ref="R26:W26"/>
    <mergeCell ref="A28:R28"/>
    <mergeCell ref="B29:R29"/>
    <mergeCell ref="B30:R30"/>
    <mergeCell ref="B31:R31"/>
    <mergeCell ref="B32:R32"/>
    <mergeCell ref="B33:R33"/>
    <mergeCell ref="B34:R34"/>
    <mergeCell ref="R36:Z36"/>
    <mergeCell ref="R37:W37"/>
    <mergeCell ref="A47:R47"/>
    <mergeCell ref="B48:R48"/>
    <mergeCell ref="B49:R49"/>
    <mergeCell ref="B50:R50"/>
    <mergeCell ref="B51:R51"/>
    <mergeCell ref="B52:R52"/>
    <mergeCell ref="B53:R53"/>
    <mergeCell ref="B62:R62"/>
    <mergeCell ref="B63:R63"/>
    <mergeCell ref="B64:R64"/>
    <mergeCell ref="B65:R65"/>
    <mergeCell ref="B68:R68"/>
    <mergeCell ref="B69:R69"/>
    <mergeCell ref="B70:R70"/>
    <mergeCell ref="C71:R71"/>
    <mergeCell ref="C72:R72"/>
    <mergeCell ref="C73:R73"/>
    <mergeCell ref="C74:R74"/>
    <mergeCell ref="C75:R75"/>
    <mergeCell ref="C76:R76"/>
    <mergeCell ref="C77:R77"/>
    <mergeCell ref="A131:E131"/>
    <mergeCell ref="F131:I131"/>
    <mergeCell ref="A132:B132"/>
    <mergeCell ref="A13:A17"/>
    <mergeCell ref="A29:A33"/>
    <mergeCell ref="A48:A52"/>
    <mergeCell ref="A62:A64"/>
    <mergeCell ref="A68:A70"/>
    <mergeCell ref="A71:A77"/>
  </mergeCells>
  <pageMargins left="0.699305555555556" right="0.699305555555556" top="0.75" bottom="0.75" header="0.3" footer="0.3"/>
  <pageSetup paperSize="9" orientation="portrait"/>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B1:Z149"/>
  <sheetViews>
    <sheetView showGridLines="0" zoomScale="96" zoomScaleNormal="96" workbookViewId="0">
      <selection activeCell="E3" sqref="E3"/>
    </sheetView>
  </sheetViews>
  <sheetFormatPr defaultColWidth="9" defaultRowHeight="14.25"/>
  <cols>
    <col min="1" max="1" width="9" style="1"/>
    <col min="2" max="2" width="29" style="1" customWidth="1"/>
    <col min="3" max="3" width="10.25" style="1" customWidth="1"/>
    <col min="4" max="4" width="9.38333333333333" style="1" customWidth="1"/>
    <col min="5" max="9" width="6.13333333333333" style="1" customWidth="1"/>
    <col min="10" max="10" width="6.13333333333333" style="2" customWidth="1"/>
    <col min="11" max="13" width="6.13333333333333" style="1" customWidth="1"/>
    <col min="14" max="14" width="9.14166666666667" style="1" customWidth="1"/>
    <col min="15" max="15" width="7.98333333333333" style="1" customWidth="1"/>
    <col min="16" max="16" width="17.6333333333333" style="2" customWidth="1"/>
    <col min="17" max="16384" width="9" style="1"/>
  </cols>
  <sheetData>
    <row r="1" ht="32" customHeight="1" spans="2:15">
      <c r="B1" s="4" t="s">
        <v>274</v>
      </c>
      <c r="C1" s="4"/>
      <c r="D1" s="4"/>
      <c r="E1" s="4"/>
      <c r="F1" s="4"/>
      <c r="G1" s="4"/>
      <c r="H1" s="4"/>
      <c r="I1" s="4"/>
      <c r="J1" s="4"/>
      <c r="K1" s="4"/>
      <c r="L1" s="4"/>
      <c r="M1" s="4"/>
      <c r="N1" s="4"/>
      <c r="O1" s="4"/>
    </row>
    <row r="2" ht="23" customHeight="1" spans="2:26">
      <c r="B2" s="43" t="str">
        <f>"编制单位："&amp;'表2-边际贡献'!B2</f>
        <v>编制单位：请选择对应单位分公司</v>
      </c>
      <c r="C2" s="32"/>
      <c r="D2" s="32"/>
      <c r="E2" s="32"/>
      <c r="F2" s="32"/>
      <c r="G2" s="32"/>
      <c r="H2" s="32"/>
      <c r="I2" s="32"/>
      <c r="J2" s="32"/>
      <c r="K2" s="32"/>
      <c r="L2" s="32"/>
      <c r="M2" s="32"/>
      <c r="N2" s="32"/>
      <c r="O2" s="45" t="s">
        <v>275</v>
      </c>
      <c r="P2" s="36" t="s">
        <v>175</v>
      </c>
      <c r="Z2" s="15" t="s">
        <v>175</v>
      </c>
    </row>
    <row r="3" ht="23" customHeight="1" spans="2:26">
      <c r="B3" s="33" t="s">
        <v>173</v>
      </c>
      <c r="C3" s="34">
        <v>1</v>
      </c>
      <c r="D3" s="34">
        <v>2</v>
      </c>
      <c r="E3" s="34">
        <v>3</v>
      </c>
      <c r="F3" s="34">
        <v>4</v>
      </c>
      <c r="G3" s="34">
        <v>5</v>
      </c>
      <c r="H3" s="34">
        <v>6</v>
      </c>
      <c r="I3" s="34">
        <v>7</v>
      </c>
      <c r="J3" s="34">
        <v>8</v>
      </c>
      <c r="K3" s="34">
        <v>9</v>
      </c>
      <c r="L3" s="34">
        <v>10</v>
      </c>
      <c r="M3" s="34">
        <v>11</v>
      </c>
      <c r="N3" s="34">
        <v>12</v>
      </c>
      <c r="O3" s="37" t="s">
        <v>240</v>
      </c>
      <c r="P3" s="38"/>
      <c r="Z3" s="17"/>
    </row>
    <row r="4" ht="18" customHeight="1" spans="2:26">
      <c r="B4" s="44" t="s">
        <v>17</v>
      </c>
      <c r="C4" s="10">
        <f t="shared" ref="C4:N4" si="0">C5+C10+C17+C21+C29+C30+C33+C35+C45+C51+C52+C53+C54+C55</f>
        <v>0</v>
      </c>
      <c r="D4" s="10">
        <f t="shared" si="0"/>
        <v>0</v>
      </c>
      <c r="E4" s="10">
        <f t="shared" si="0"/>
        <v>0</v>
      </c>
      <c r="F4" s="10">
        <f t="shared" si="0"/>
        <v>0</v>
      </c>
      <c r="G4" s="10">
        <f t="shared" si="0"/>
        <v>0</v>
      </c>
      <c r="H4" s="10">
        <f t="shared" si="0"/>
        <v>0</v>
      </c>
      <c r="I4" s="10">
        <f t="shared" si="0"/>
        <v>0</v>
      </c>
      <c r="J4" s="10">
        <f t="shared" si="0"/>
        <v>0</v>
      </c>
      <c r="K4" s="10">
        <f t="shared" si="0"/>
        <v>0</v>
      </c>
      <c r="L4" s="10">
        <f t="shared" si="0"/>
        <v>0</v>
      </c>
      <c r="M4" s="10">
        <f t="shared" si="0"/>
        <v>0</v>
      </c>
      <c r="N4" s="10">
        <f t="shared" si="0"/>
        <v>0</v>
      </c>
      <c r="O4" s="39">
        <f>SUM(C4:N4)</f>
        <v>0</v>
      </c>
      <c r="P4" s="38" t="s">
        <v>176</v>
      </c>
      <c r="Q4" s="21"/>
      <c r="Z4" s="17" t="s">
        <v>176</v>
      </c>
    </row>
    <row r="5" ht="18" customHeight="1" spans="2:26">
      <c r="B5" s="11">
        <v>1.1</v>
      </c>
      <c r="C5" s="10">
        <f t="shared" ref="C5:N5" si="1">SUM(C6:C9)</f>
        <v>0</v>
      </c>
      <c r="D5" s="10">
        <f t="shared" si="1"/>
        <v>0</v>
      </c>
      <c r="E5" s="10">
        <f t="shared" si="1"/>
        <v>0</v>
      </c>
      <c r="F5" s="10">
        <f t="shared" si="1"/>
        <v>0</v>
      </c>
      <c r="G5" s="10">
        <f t="shared" si="1"/>
        <v>0</v>
      </c>
      <c r="H5" s="10">
        <f t="shared" si="1"/>
        <v>0</v>
      </c>
      <c r="I5" s="10">
        <f t="shared" si="1"/>
        <v>0</v>
      </c>
      <c r="J5" s="10">
        <f t="shared" si="1"/>
        <v>0</v>
      </c>
      <c r="K5" s="10">
        <f t="shared" si="1"/>
        <v>0</v>
      </c>
      <c r="L5" s="10">
        <f t="shared" si="1"/>
        <v>0</v>
      </c>
      <c r="M5" s="10">
        <f t="shared" si="1"/>
        <v>0</v>
      </c>
      <c r="N5" s="10">
        <f t="shared" si="1"/>
        <v>0</v>
      </c>
      <c r="O5" s="39">
        <f t="shared" ref="O5:O45" si="2">SUM(C5:N5)</f>
        <v>0</v>
      </c>
      <c r="P5" s="38" t="s">
        <v>176</v>
      </c>
      <c r="Q5" s="21"/>
      <c r="Z5" s="17" t="s">
        <v>176</v>
      </c>
    </row>
    <row r="6" ht="18" customHeight="1" spans="2:26">
      <c r="B6" s="12" t="s">
        <v>19</v>
      </c>
      <c r="C6" s="13"/>
      <c r="D6" s="13"/>
      <c r="E6" s="13"/>
      <c r="F6" s="13"/>
      <c r="G6" s="13"/>
      <c r="H6" s="13"/>
      <c r="I6" s="13"/>
      <c r="J6" s="13"/>
      <c r="K6" s="13"/>
      <c r="L6" s="13"/>
      <c r="M6" s="13"/>
      <c r="N6" s="13"/>
      <c r="O6" s="40">
        <f t="shared" si="2"/>
        <v>0</v>
      </c>
      <c r="P6" s="38" t="s">
        <v>276</v>
      </c>
      <c r="Q6" s="21"/>
      <c r="Z6" s="20" t="s">
        <v>276</v>
      </c>
    </row>
    <row r="7" ht="18" customHeight="1" spans="2:26">
      <c r="B7" s="12" t="s">
        <v>20</v>
      </c>
      <c r="C7" s="13"/>
      <c r="D7" s="13"/>
      <c r="E7" s="13"/>
      <c r="F7" s="13"/>
      <c r="G7" s="13"/>
      <c r="H7" s="13"/>
      <c r="I7" s="13"/>
      <c r="J7" s="13"/>
      <c r="K7" s="13"/>
      <c r="L7" s="13"/>
      <c r="M7" s="13"/>
      <c r="N7" s="13"/>
      <c r="O7" s="40">
        <f t="shared" si="2"/>
        <v>0</v>
      </c>
      <c r="P7" s="38" t="s">
        <v>276</v>
      </c>
      <c r="Q7" s="21"/>
      <c r="Z7" s="20" t="s">
        <v>276</v>
      </c>
    </row>
    <row r="8" ht="18" customHeight="1" spans="2:26">
      <c r="B8" s="12" t="s">
        <v>21</v>
      </c>
      <c r="C8" s="13"/>
      <c r="D8" s="13"/>
      <c r="E8" s="13"/>
      <c r="F8" s="13"/>
      <c r="G8" s="13"/>
      <c r="H8" s="13"/>
      <c r="I8" s="13"/>
      <c r="J8" s="13"/>
      <c r="K8" s="13"/>
      <c r="L8" s="13"/>
      <c r="M8" s="13"/>
      <c r="N8" s="13"/>
      <c r="O8" s="40">
        <f t="shared" si="2"/>
        <v>0</v>
      </c>
      <c r="P8" s="38" t="s">
        <v>276</v>
      </c>
      <c r="Q8" s="21"/>
      <c r="Z8" s="20" t="s">
        <v>276</v>
      </c>
    </row>
    <row r="9" ht="18" customHeight="1" spans="2:26">
      <c r="B9" s="12" t="s">
        <v>22</v>
      </c>
      <c r="C9" s="13"/>
      <c r="D9" s="13"/>
      <c r="E9" s="13"/>
      <c r="F9" s="13"/>
      <c r="G9" s="13"/>
      <c r="H9" s="13"/>
      <c r="I9" s="13"/>
      <c r="J9" s="13"/>
      <c r="K9" s="13"/>
      <c r="L9" s="13"/>
      <c r="M9" s="13"/>
      <c r="N9" s="13"/>
      <c r="O9" s="40">
        <f t="shared" si="2"/>
        <v>0</v>
      </c>
      <c r="P9" s="38" t="s">
        <v>276</v>
      </c>
      <c r="Q9" s="21"/>
      <c r="Z9" s="20" t="s">
        <v>276</v>
      </c>
    </row>
    <row r="10" ht="18" customHeight="1" spans="2:26">
      <c r="B10" s="11" t="s">
        <v>23</v>
      </c>
      <c r="C10" s="10">
        <f t="shared" ref="C10:N10" si="3">SUM(C11:C16)</f>
        <v>0</v>
      </c>
      <c r="D10" s="10">
        <f t="shared" si="3"/>
        <v>0</v>
      </c>
      <c r="E10" s="10">
        <f t="shared" si="3"/>
        <v>0</v>
      </c>
      <c r="F10" s="10">
        <f t="shared" si="3"/>
        <v>0</v>
      </c>
      <c r="G10" s="10">
        <f t="shared" si="3"/>
        <v>0</v>
      </c>
      <c r="H10" s="10">
        <f t="shared" si="3"/>
        <v>0</v>
      </c>
      <c r="I10" s="10">
        <f t="shared" si="3"/>
        <v>0</v>
      </c>
      <c r="J10" s="10">
        <f t="shared" si="3"/>
        <v>0</v>
      </c>
      <c r="K10" s="10">
        <f t="shared" si="3"/>
        <v>0</v>
      </c>
      <c r="L10" s="10">
        <f t="shared" si="3"/>
        <v>0</v>
      </c>
      <c r="M10" s="10">
        <f t="shared" si="3"/>
        <v>0</v>
      </c>
      <c r="N10" s="10">
        <f t="shared" si="3"/>
        <v>0</v>
      </c>
      <c r="O10" s="39">
        <f t="shared" si="2"/>
        <v>0</v>
      </c>
      <c r="P10" s="38" t="s">
        <v>176</v>
      </c>
      <c r="Q10" s="21"/>
      <c r="Z10" s="17" t="s">
        <v>176</v>
      </c>
    </row>
    <row r="11" ht="18" customHeight="1" spans="2:26">
      <c r="B11" s="12" t="s">
        <v>24</v>
      </c>
      <c r="C11" s="13"/>
      <c r="D11" s="13"/>
      <c r="E11" s="13"/>
      <c r="F11" s="13"/>
      <c r="G11" s="13"/>
      <c r="H11" s="13"/>
      <c r="I11" s="13"/>
      <c r="J11" s="13"/>
      <c r="K11" s="13"/>
      <c r="L11" s="13"/>
      <c r="M11" s="13"/>
      <c r="N11" s="13"/>
      <c r="O11" s="40">
        <f t="shared" si="2"/>
        <v>0</v>
      </c>
      <c r="P11" s="38" t="s">
        <v>276</v>
      </c>
      <c r="Q11" s="21"/>
      <c r="Z11" s="20" t="s">
        <v>276</v>
      </c>
    </row>
    <row r="12" ht="18" customHeight="1" spans="2:26">
      <c r="B12" s="12" t="s">
        <v>25</v>
      </c>
      <c r="C12" s="13"/>
      <c r="D12" s="13"/>
      <c r="E12" s="13"/>
      <c r="F12" s="13"/>
      <c r="G12" s="13"/>
      <c r="H12" s="13"/>
      <c r="I12" s="13"/>
      <c r="J12" s="13"/>
      <c r="K12" s="13"/>
      <c r="L12" s="13"/>
      <c r="M12" s="13"/>
      <c r="N12" s="13"/>
      <c r="O12" s="40">
        <f t="shared" si="2"/>
        <v>0</v>
      </c>
      <c r="P12" s="38" t="s">
        <v>276</v>
      </c>
      <c r="Q12" s="21"/>
      <c r="Z12" s="20" t="s">
        <v>276</v>
      </c>
    </row>
    <row r="13" ht="18" customHeight="1" spans="2:26">
      <c r="B13" s="12" t="s">
        <v>26</v>
      </c>
      <c r="C13" s="13"/>
      <c r="D13" s="13"/>
      <c r="E13" s="13"/>
      <c r="F13" s="13"/>
      <c r="G13" s="13"/>
      <c r="H13" s="13"/>
      <c r="I13" s="13"/>
      <c r="J13" s="13"/>
      <c r="K13" s="13"/>
      <c r="L13" s="13"/>
      <c r="M13" s="13"/>
      <c r="N13" s="13"/>
      <c r="O13" s="40">
        <f t="shared" si="2"/>
        <v>0</v>
      </c>
      <c r="P13" s="38" t="s">
        <v>276</v>
      </c>
      <c r="Q13" s="21"/>
      <c r="Z13" s="20" t="s">
        <v>276</v>
      </c>
    </row>
    <row r="14" ht="18" customHeight="1" spans="2:26">
      <c r="B14" s="12" t="s">
        <v>27</v>
      </c>
      <c r="C14" s="13"/>
      <c r="D14" s="13"/>
      <c r="E14" s="13"/>
      <c r="F14" s="13"/>
      <c r="G14" s="13"/>
      <c r="H14" s="13"/>
      <c r="I14" s="13"/>
      <c r="J14" s="13"/>
      <c r="K14" s="13"/>
      <c r="L14" s="13"/>
      <c r="M14" s="13"/>
      <c r="N14" s="13"/>
      <c r="O14" s="40">
        <f t="shared" si="2"/>
        <v>0</v>
      </c>
      <c r="P14" s="38" t="s">
        <v>276</v>
      </c>
      <c r="Q14" s="21"/>
      <c r="Z14" s="20" t="s">
        <v>276</v>
      </c>
    </row>
    <row r="15" ht="18" customHeight="1" spans="2:26">
      <c r="B15" s="12" t="s">
        <v>28</v>
      </c>
      <c r="C15" s="13"/>
      <c r="D15" s="13"/>
      <c r="E15" s="13"/>
      <c r="F15" s="13"/>
      <c r="G15" s="13"/>
      <c r="H15" s="13"/>
      <c r="I15" s="13"/>
      <c r="J15" s="13"/>
      <c r="K15" s="13"/>
      <c r="L15" s="13"/>
      <c r="M15" s="13"/>
      <c r="N15" s="13"/>
      <c r="O15" s="40">
        <f t="shared" si="2"/>
        <v>0</v>
      </c>
      <c r="P15" s="38" t="s">
        <v>276</v>
      </c>
      <c r="Q15" s="21"/>
      <c r="Z15" s="20" t="s">
        <v>276</v>
      </c>
    </row>
    <row r="16" ht="18" customHeight="1" spans="2:26">
      <c r="B16" s="12" t="s">
        <v>29</v>
      </c>
      <c r="C16" s="13"/>
      <c r="D16" s="13"/>
      <c r="E16" s="13"/>
      <c r="F16" s="13"/>
      <c r="G16" s="13"/>
      <c r="H16" s="13"/>
      <c r="I16" s="13"/>
      <c r="J16" s="13"/>
      <c r="K16" s="13"/>
      <c r="L16" s="13"/>
      <c r="M16" s="13"/>
      <c r="N16" s="13"/>
      <c r="O16" s="40">
        <f t="shared" si="2"/>
        <v>0</v>
      </c>
      <c r="P16" s="38" t="s">
        <v>276</v>
      </c>
      <c r="Q16" s="21"/>
      <c r="Z16" s="20" t="s">
        <v>276</v>
      </c>
    </row>
    <row r="17" ht="18" customHeight="1" spans="2:26">
      <c r="B17" s="11" t="s">
        <v>30</v>
      </c>
      <c r="C17" s="10">
        <f t="shared" ref="C17:N17" si="4">SUM(C18:C20)</f>
        <v>0</v>
      </c>
      <c r="D17" s="10">
        <f t="shared" si="4"/>
        <v>0</v>
      </c>
      <c r="E17" s="10">
        <f t="shared" si="4"/>
        <v>0</v>
      </c>
      <c r="F17" s="10">
        <f t="shared" si="4"/>
        <v>0</v>
      </c>
      <c r="G17" s="10">
        <f t="shared" si="4"/>
        <v>0</v>
      </c>
      <c r="H17" s="10">
        <f t="shared" si="4"/>
        <v>0</v>
      </c>
      <c r="I17" s="10">
        <f t="shared" si="4"/>
        <v>0</v>
      </c>
      <c r="J17" s="10">
        <f t="shared" si="4"/>
        <v>0</v>
      </c>
      <c r="K17" s="10">
        <f t="shared" si="4"/>
        <v>0</v>
      </c>
      <c r="L17" s="10">
        <f t="shared" si="4"/>
        <v>0</v>
      </c>
      <c r="M17" s="10">
        <f t="shared" si="4"/>
        <v>0</v>
      </c>
      <c r="N17" s="10">
        <f t="shared" si="4"/>
        <v>0</v>
      </c>
      <c r="O17" s="39">
        <f t="shared" si="2"/>
        <v>0</v>
      </c>
      <c r="P17" s="38" t="s">
        <v>176</v>
      </c>
      <c r="Q17" s="21"/>
      <c r="Z17" s="17" t="s">
        <v>176</v>
      </c>
    </row>
    <row r="18" ht="18" customHeight="1" spans="2:26">
      <c r="B18" s="12" t="s">
        <v>31</v>
      </c>
      <c r="C18" s="13"/>
      <c r="D18" s="13"/>
      <c r="E18" s="13"/>
      <c r="F18" s="13"/>
      <c r="G18" s="13"/>
      <c r="H18" s="13"/>
      <c r="I18" s="13"/>
      <c r="J18" s="13"/>
      <c r="K18" s="13"/>
      <c r="L18" s="13"/>
      <c r="M18" s="13"/>
      <c r="N18" s="13"/>
      <c r="O18" s="40">
        <f t="shared" si="2"/>
        <v>0</v>
      </c>
      <c r="P18" s="38" t="s">
        <v>276</v>
      </c>
      <c r="Q18" s="21"/>
      <c r="Z18" s="20" t="s">
        <v>276</v>
      </c>
    </row>
    <row r="19" ht="18" customHeight="1" spans="2:26">
      <c r="B19" s="12" t="s">
        <v>32</v>
      </c>
      <c r="C19" s="13"/>
      <c r="D19" s="13"/>
      <c r="E19" s="13"/>
      <c r="F19" s="13"/>
      <c r="G19" s="13"/>
      <c r="H19" s="13"/>
      <c r="I19" s="13"/>
      <c r="J19" s="13"/>
      <c r="K19" s="13"/>
      <c r="L19" s="13"/>
      <c r="M19" s="13"/>
      <c r="N19" s="13"/>
      <c r="O19" s="40">
        <f t="shared" si="2"/>
        <v>0</v>
      </c>
      <c r="P19" s="38" t="s">
        <v>276</v>
      </c>
      <c r="Q19" s="21"/>
      <c r="Z19" s="20" t="s">
        <v>276</v>
      </c>
    </row>
    <row r="20" ht="18" customHeight="1" spans="2:26">
      <c r="B20" s="12" t="s">
        <v>33</v>
      </c>
      <c r="C20" s="13"/>
      <c r="D20" s="13"/>
      <c r="E20" s="13"/>
      <c r="F20" s="13"/>
      <c r="G20" s="13"/>
      <c r="H20" s="13"/>
      <c r="I20" s="13"/>
      <c r="J20" s="13"/>
      <c r="K20" s="13"/>
      <c r="L20" s="13"/>
      <c r="M20" s="13"/>
      <c r="N20" s="13"/>
      <c r="O20" s="40">
        <f t="shared" si="2"/>
        <v>0</v>
      </c>
      <c r="P20" s="38" t="s">
        <v>276</v>
      </c>
      <c r="Q20" s="21"/>
      <c r="Z20" s="20" t="s">
        <v>276</v>
      </c>
    </row>
    <row r="21" ht="18" customHeight="1" spans="2:26">
      <c r="B21" s="11" t="s">
        <v>34</v>
      </c>
      <c r="C21" s="10">
        <f t="shared" ref="C21:N21" si="5">SUM(C22:C28)</f>
        <v>0</v>
      </c>
      <c r="D21" s="10">
        <f t="shared" si="5"/>
        <v>0</v>
      </c>
      <c r="E21" s="10">
        <f t="shared" si="5"/>
        <v>0</v>
      </c>
      <c r="F21" s="10">
        <f t="shared" si="5"/>
        <v>0</v>
      </c>
      <c r="G21" s="10">
        <f t="shared" si="5"/>
        <v>0</v>
      </c>
      <c r="H21" s="10">
        <f t="shared" si="5"/>
        <v>0</v>
      </c>
      <c r="I21" s="10">
        <f t="shared" si="5"/>
        <v>0</v>
      </c>
      <c r="J21" s="10">
        <f t="shared" si="5"/>
        <v>0</v>
      </c>
      <c r="K21" s="10">
        <f t="shared" si="5"/>
        <v>0</v>
      </c>
      <c r="L21" s="10">
        <f t="shared" si="5"/>
        <v>0</v>
      </c>
      <c r="M21" s="10">
        <f t="shared" si="5"/>
        <v>0</v>
      </c>
      <c r="N21" s="10">
        <f t="shared" si="5"/>
        <v>0</v>
      </c>
      <c r="O21" s="39">
        <f t="shared" si="2"/>
        <v>0</v>
      </c>
      <c r="P21" s="38" t="s">
        <v>176</v>
      </c>
      <c r="Q21" s="21"/>
      <c r="Z21" s="17" t="s">
        <v>176</v>
      </c>
    </row>
    <row r="22" ht="18" customHeight="1" spans="2:26">
      <c r="B22" s="12" t="s">
        <v>35</v>
      </c>
      <c r="C22" s="13"/>
      <c r="D22" s="13"/>
      <c r="E22" s="13"/>
      <c r="F22" s="13"/>
      <c r="G22" s="13"/>
      <c r="H22" s="13"/>
      <c r="I22" s="13"/>
      <c r="J22" s="13"/>
      <c r="K22" s="13"/>
      <c r="L22" s="13"/>
      <c r="M22" s="13"/>
      <c r="N22" s="13"/>
      <c r="O22" s="40">
        <f t="shared" si="2"/>
        <v>0</v>
      </c>
      <c r="P22" s="38" t="s">
        <v>276</v>
      </c>
      <c r="Q22" s="21"/>
      <c r="Z22" s="20" t="s">
        <v>276</v>
      </c>
    </row>
    <row r="23" ht="18" customHeight="1" spans="2:26">
      <c r="B23" s="12" t="s">
        <v>36</v>
      </c>
      <c r="C23" s="13"/>
      <c r="D23" s="13"/>
      <c r="E23" s="13"/>
      <c r="F23" s="13"/>
      <c r="G23" s="13"/>
      <c r="H23" s="13"/>
      <c r="I23" s="13"/>
      <c r="J23" s="13"/>
      <c r="K23" s="13"/>
      <c r="L23" s="13"/>
      <c r="M23" s="13"/>
      <c r="N23" s="13"/>
      <c r="O23" s="40">
        <f t="shared" si="2"/>
        <v>0</v>
      </c>
      <c r="P23" s="38" t="s">
        <v>276</v>
      </c>
      <c r="Q23" s="21"/>
      <c r="Z23" s="20" t="s">
        <v>276</v>
      </c>
    </row>
    <row r="24" ht="18" customHeight="1" spans="2:26">
      <c r="B24" s="12" t="s">
        <v>37</v>
      </c>
      <c r="C24" s="13"/>
      <c r="D24" s="13"/>
      <c r="E24" s="13"/>
      <c r="F24" s="13"/>
      <c r="G24" s="13"/>
      <c r="H24" s="13"/>
      <c r="I24" s="13"/>
      <c r="J24" s="13"/>
      <c r="K24" s="13"/>
      <c r="L24" s="13"/>
      <c r="M24" s="13"/>
      <c r="N24" s="13"/>
      <c r="O24" s="40">
        <f t="shared" si="2"/>
        <v>0</v>
      </c>
      <c r="P24" s="38" t="s">
        <v>276</v>
      </c>
      <c r="Q24" s="21"/>
      <c r="Z24" s="20" t="s">
        <v>276</v>
      </c>
    </row>
    <row r="25" ht="18" customHeight="1" spans="2:26">
      <c r="B25" s="12" t="s">
        <v>38</v>
      </c>
      <c r="C25" s="13"/>
      <c r="D25" s="13"/>
      <c r="E25" s="13"/>
      <c r="F25" s="13"/>
      <c r="G25" s="13"/>
      <c r="H25" s="13"/>
      <c r="I25" s="13"/>
      <c r="J25" s="13"/>
      <c r="K25" s="13"/>
      <c r="L25" s="13"/>
      <c r="M25" s="13"/>
      <c r="N25" s="13"/>
      <c r="O25" s="40">
        <f t="shared" si="2"/>
        <v>0</v>
      </c>
      <c r="P25" s="38" t="s">
        <v>276</v>
      </c>
      <c r="Q25" s="21"/>
      <c r="Z25" s="20" t="s">
        <v>276</v>
      </c>
    </row>
    <row r="26" ht="18" customHeight="1" spans="2:26">
      <c r="B26" s="12" t="s">
        <v>39</v>
      </c>
      <c r="C26" s="13"/>
      <c r="D26" s="13"/>
      <c r="E26" s="13"/>
      <c r="F26" s="13"/>
      <c r="G26" s="13"/>
      <c r="H26" s="13"/>
      <c r="I26" s="13"/>
      <c r="J26" s="13"/>
      <c r="K26" s="13"/>
      <c r="L26" s="13"/>
      <c r="M26" s="13"/>
      <c r="N26" s="13"/>
      <c r="O26" s="40">
        <f t="shared" si="2"/>
        <v>0</v>
      </c>
      <c r="P26" s="38" t="s">
        <v>276</v>
      </c>
      <c r="Q26" s="21"/>
      <c r="Z26" s="20" t="s">
        <v>276</v>
      </c>
    </row>
    <row r="27" ht="18" customHeight="1" spans="2:26">
      <c r="B27" s="12" t="s">
        <v>40</v>
      </c>
      <c r="C27" s="13"/>
      <c r="D27" s="13"/>
      <c r="E27" s="13"/>
      <c r="F27" s="13"/>
      <c r="G27" s="13"/>
      <c r="H27" s="13"/>
      <c r="I27" s="13"/>
      <c r="J27" s="13"/>
      <c r="K27" s="13"/>
      <c r="L27" s="13"/>
      <c r="M27" s="13"/>
      <c r="N27" s="13"/>
      <c r="O27" s="40">
        <f t="shared" si="2"/>
        <v>0</v>
      </c>
      <c r="P27" s="38" t="s">
        <v>276</v>
      </c>
      <c r="Q27" s="21"/>
      <c r="Z27" s="20" t="s">
        <v>276</v>
      </c>
    </row>
    <row r="28" ht="18" customHeight="1" spans="2:26">
      <c r="B28" s="12" t="s">
        <v>41</v>
      </c>
      <c r="C28" s="13"/>
      <c r="D28" s="13"/>
      <c r="E28" s="13"/>
      <c r="F28" s="13"/>
      <c r="G28" s="13"/>
      <c r="H28" s="13"/>
      <c r="I28" s="13"/>
      <c r="J28" s="13"/>
      <c r="K28" s="13"/>
      <c r="L28" s="13"/>
      <c r="M28" s="13"/>
      <c r="N28" s="13"/>
      <c r="O28" s="40">
        <f t="shared" si="2"/>
        <v>0</v>
      </c>
      <c r="P28" s="38" t="s">
        <v>276</v>
      </c>
      <c r="Q28" s="21"/>
      <c r="Z28" s="20" t="s">
        <v>276</v>
      </c>
    </row>
    <row r="29" ht="18" customHeight="1" spans="2:26">
      <c r="B29" s="11" t="s">
        <v>42</v>
      </c>
      <c r="C29" s="10"/>
      <c r="D29" s="10"/>
      <c r="E29" s="10"/>
      <c r="F29" s="10"/>
      <c r="G29" s="10"/>
      <c r="H29" s="10"/>
      <c r="I29" s="10"/>
      <c r="J29" s="10"/>
      <c r="K29" s="10"/>
      <c r="L29" s="10"/>
      <c r="M29" s="10"/>
      <c r="N29" s="10"/>
      <c r="O29" s="39">
        <f t="shared" si="2"/>
        <v>0</v>
      </c>
      <c r="P29" s="38" t="s">
        <v>276</v>
      </c>
      <c r="Q29" s="21"/>
      <c r="Z29" s="20" t="s">
        <v>276</v>
      </c>
    </row>
    <row r="30" ht="18" customHeight="1" spans="2:26">
      <c r="B30" s="11" t="s">
        <v>43</v>
      </c>
      <c r="C30" s="10">
        <f t="shared" ref="C30:N30" si="6">SUM(C31:C32)</f>
        <v>0</v>
      </c>
      <c r="D30" s="10">
        <f t="shared" si="6"/>
        <v>0</v>
      </c>
      <c r="E30" s="10">
        <f t="shared" si="6"/>
        <v>0</v>
      </c>
      <c r="F30" s="10">
        <f t="shared" si="6"/>
        <v>0</v>
      </c>
      <c r="G30" s="10">
        <f t="shared" si="6"/>
        <v>0</v>
      </c>
      <c r="H30" s="10">
        <f t="shared" si="6"/>
        <v>0</v>
      </c>
      <c r="I30" s="10">
        <f t="shared" si="6"/>
        <v>0</v>
      </c>
      <c r="J30" s="10">
        <f t="shared" si="6"/>
        <v>0</v>
      </c>
      <c r="K30" s="10">
        <f t="shared" si="6"/>
        <v>0</v>
      </c>
      <c r="L30" s="10">
        <f t="shared" si="6"/>
        <v>0</v>
      </c>
      <c r="M30" s="10">
        <f t="shared" si="6"/>
        <v>0</v>
      </c>
      <c r="N30" s="10">
        <f t="shared" si="6"/>
        <v>0</v>
      </c>
      <c r="O30" s="39">
        <f t="shared" si="2"/>
        <v>0</v>
      </c>
      <c r="P30" s="38" t="s">
        <v>176</v>
      </c>
      <c r="Q30" s="21"/>
      <c r="Z30" s="17" t="s">
        <v>176</v>
      </c>
    </row>
    <row r="31" ht="18" customHeight="1" spans="2:26">
      <c r="B31" s="12" t="s">
        <v>44</v>
      </c>
      <c r="C31" s="13"/>
      <c r="D31" s="13"/>
      <c r="E31" s="13"/>
      <c r="F31" s="13"/>
      <c r="G31" s="13"/>
      <c r="H31" s="13"/>
      <c r="I31" s="13"/>
      <c r="J31" s="13"/>
      <c r="K31" s="13"/>
      <c r="L31" s="13"/>
      <c r="M31" s="13"/>
      <c r="N31" s="13"/>
      <c r="O31" s="40">
        <f t="shared" si="2"/>
        <v>0</v>
      </c>
      <c r="P31" s="38" t="s">
        <v>276</v>
      </c>
      <c r="Q31" s="21"/>
      <c r="Z31" s="20" t="s">
        <v>276</v>
      </c>
    </row>
    <row r="32" ht="18" customHeight="1" spans="2:26">
      <c r="B32" s="12" t="s">
        <v>45</v>
      </c>
      <c r="C32" s="13"/>
      <c r="D32" s="13"/>
      <c r="E32" s="13"/>
      <c r="F32" s="13"/>
      <c r="G32" s="13"/>
      <c r="H32" s="13"/>
      <c r="I32" s="13"/>
      <c r="J32" s="13"/>
      <c r="K32" s="13"/>
      <c r="L32" s="13"/>
      <c r="M32" s="13"/>
      <c r="N32" s="13"/>
      <c r="O32" s="40">
        <f t="shared" si="2"/>
        <v>0</v>
      </c>
      <c r="P32" s="38" t="s">
        <v>276</v>
      </c>
      <c r="Q32" s="21"/>
      <c r="Z32" s="20" t="s">
        <v>276</v>
      </c>
    </row>
    <row r="33" ht="18" customHeight="1" spans="2:26">
      <c r="B33" s="11" t="s">
        <v>46</v>
      </c>
      <c r="C33" s="10">
        <f t="shared" ref="C33:N33" si="7">SUM(C34)</f>
        <v>0</v>
      </c>
      <c r="D33" s="10">
        <f t="shared" si="7"/>
        <v>0</v>
      </c>
      <c r="E33" s="10">
        <f t="shared" si="7"/>
        <v>0</v>
      </c>
      <c r="F33" s="10">
        <f t="shared" si="7"/>
        <v>0</v>
      </c>
      <c r="G33" s="10">
        <f t="shared" si="7"/>
        <v>0</v>
      </c>
      <c r="H33" s="10">
        <f t="shared" si="7"/>
        <v>0</v>
      </c>
      <c r="I33" s="10">
        <f t="shared" si="7"/>
        <v>0</v>
      </c>
      <c r="J33" s="10">
        <f t="shared" si="7"/>
        <v>0</v>
      </c>
      <c r="K33" s="10">
        <f t="shared" si="7"/>
        <v>0</v>
      </c>
      <c r="L33" s="10">
        <f t="shared" si="7"/>
        <v>0</v>
      </c>
      <c r="M33" s="10">
        <f t="shared" si="7"/>
        <v>0</v>
      </c>
      <c r="N33" s="10">
        <f t="shared" si="7"/>
        <v>0</v>
      </c>
      <c r="O33" s="39">
        <f t="shared" si="2"/>
        <v>0</v>
      </c>
      <c r="P33" s="38" t="s">
        <v>176</v>
      </c>
      <c r="Q33" s="21"/>
      <c r="Z33" s="17" t="s">
        <v>176</v>
      </c>
    </row>
    <row r="34" ht="18" customHeight="1" spans="2:26">
      <c r="B34" s="12" t="s">
        <v>47</v>
      </c>
      <c r="C34" s="13"/>
      <c r="D34" s="13"/>
      <c r="E34" s="13"/>
      <c r="F34" s="13"/>
      <c r="G34" s="13"/>
      <c r="H34" s="13"/>
      <c r="I34" s="13"/>
      <c r="J34" s="13"/>
      <c r="K34" s="13"/>
      <c r="L34" s="13"/>
      <c r="M34" s="13"/>
      <c r="N34" s="13"/>
      <c r="O34" s="40">
        <f t="shared" si="2"/>
        <v>0</v>
      </c>
      <c r="P34" s="38" t="s">
        <v>276</v>
      </c>
      <c r="Q34" s="21"/>
      <c r="Z34" s="20" t="s">
        <v>276</v>
      </c>
    </row>
    <row r="35" ht="18" customHeight="1" spans="2:26">
      <c r="B35" s="11" t="s">
        <v>48</v>
      </c>
      <c r="C35" s="10">
        <f t="shared" ref="C35:N35" si="8">SUM(C36:C44)</f>
        <v>0</v>
      </c>
      <c r="D35" s="10">
        <f t="shared" si="8"/>
        <v>0</v>
      </c>
      <c r="E35" s="10">
        <f t="shared" si="8"/>
        <v>0</v>
      </c>
      <c r="F35" s="10">
        <f t="shared" si="8"/>
        <v>0</v>
      </c>
      <c r="G35" s="10">
        <f t="shared" si="8"/>
        <v>0</v>
      </c>
      <c r="H35" s="10">
        <f t="shared" si="8"/>
        <v>0</v>
      </c>
      <c r="I35" s="10">
        <f t="shared" si="8"/>
        <v>0</v>
      </c>
      <c r="J35" s="10">
        <f t="shared" si="8"/>
        <v>0</v>
      </c>
      <c r="K35" s="10">
        <f t="shared" si="8"/>
        <v>0</v>
      </c>
      <c r="L35" s="10">
        <f t="shared" si="8"/>
        <v>0</v>
      </c>
      <c r="M35" s="10">
        <f t="shared" si="8"/>
        <v>0</v>
      </c>
      <c r="N35" s="10">
        <f t="shared" si="8"/>
        <v>0</v>
      </c>
      <c r="O35" s="39">
        <f t="shared" si="2"/>
        <v>0</v>
      </c>
      <c r="P35" s="38" t="s">
        <v>176</v>
      </c>
      <c r="Q35" s="21"/>
      <c r="Z35" s="17" t="s">
        <v>176</v>
      </c>
    </row>
    <row r="36" ht="18" customHeight="1" spans="2:26">
      <c r="B36" s="12" t="s">
        <v>49</v>
      </c>
      <c r="C36" s="13"/>
      <c r="D36" s="13"/>
      <c r="E36" s="13"/>
      <c r="F36" s="13"/>
      <c r="G36" s="13"/>
      <c r="H36" s="13"/>
      <c r="I36" s="13"/>
      <c r="J36" s="13"/>
      <c r="K36" s="13"/>
      <c r="L36" s="13"/>
      <c r="M36" s="13"/>
      <c r="N36" s="13"/>
      <c r="O36" s="40">
        <f t="shared" si="2"/>
        <v>0</v>
      </c>
      <c r="P36" s="38" t="s">
        <v>276</v>
      </c>
      <c r="Q36" s="21"/>
      <c r="Z36" s="20" t="s">
        <v>276</v>
      </c>
    </row>
    <row r="37" ht="18" customHeight="1" spans="2:26">
      <c r="B37" s="12" t="s">
        <v>50</v>
      </c>
      <c r="C37" s="13"/>
      <c r="D37" s="13"/>
      <c r="E37" s="13"/>
      <c r="F37" s="13"/>
      <c r="G37" s="13"/>
      <c r="H37" s="13"/>
      <c r="I37" s="13"/>
      <c r="J37" s="13"/>
      <c r="K37" s="13"/>
      <c r="L37" s="13"/>
      <c r="M37" s="13"/>
      <c r="N37" s="13"/>
      <c r="O37" s="40">
        <f t="shared" si="2"/>
        <v>0</v>
      </c>
      <c r="P37" s="38" t="s">
        <v>276</v>
      </c>
      <c r="Q37" s="21"/>
      <c r="Z37" s="20" t="s">
        <v>276</v>
      </c>
    </row>
    <row r="38" ht="18" customHeight="1" spans="2:26">
      <c r="B38" s="12" t="s">
        <v>51</v>
      </c>
      <c r="C38" s="13"/>
      <c r="D38" s="13"/>
      <c r="E38" s="13"/>
      <c r="F38" s="13"/>
      <c r="G38" s="13"/>
      <c r="H38" s="13"/>
      <c r="I38" s="13"/>
      <c r="J38" s="13"/>
      <c r="K38" s="13"/>
      <c r="L38" s="13"/>
      <c r="M38" s="13"/>
      <c r="N38" s="13"/>
      <c r="O38" s="40">
        <f t="shared" si="2"/>
        <v>0</v>
      </c>
      <c r="P38" s="38" t="s">
        <v>276</v>
      </c>
      <c r="Q38" s="21"/>
      <c r="Z38" s="20" t="s">
        <v>276</v>
      </c>
    </row>
    <row r="39" ht="18" customHeight="1" spans="2:26">
      <c r="B39" s="12" t="s">
        <v>52</v>
      </c>
      <c r="C39" s="13"/>
      <c r="D39" s="13"/>
      <c r="E39" s="13"/>
      <c r="F39" s="13"/>
      <c r="G39" s="13"/>
      <c r="H39" s="13"/>
      <c r="I39" s="13"/>
      <c r="J39" s="13"/>
      <c r="K39" s="13"/>
      <c r="L39" s="13"/>
      <c r="M39" s="13"/>
      <c r="N39" s="13"/>
      <c r="O39" s="40">
        <f t="shared" si="2"/>
        <v>0</v>
      </c>
      <c r="P39" s="38" t="s">
        <v>276</v>
      </c>
      <c r="Q39" s="21"/>
      <c r="Z39" s="20" t="s">
        <v>276</v>
      </c>
    </row>
    <row r="40" ht="18" customHeight="1" spans="2:26">
      <c r="B40" s="12" t="s">
        <v>53</v>
      </c>
      <c r="C40" s="13"/>
      <c r="D40" s="13"/>
      <c r="E40" s="13"/>
      <c r="F40" s="13"/>
      <c r="G40" s="13"/>
      <c r="H40" s="13"/>
      <c r="I40" s="13"/>
      <c r="J40" s="13"/>
      <c r="K40" s="13"/>
      <c r="L40" s="13"/>
      <c r="M40" s="13"/>
      <c r="N40" s="13"/>
      <c r="O40" s="40">
        <f t="shared" si="2"/>
        <v>0</v>
      </c>
      <c r="P40" s="38" t="s">
        <v>276</v>
      </c>
      <c r="Q40" s="21"/>
      <c r="Z40" s="20" t="s">
        <v>276</v>
      </c>
    </row>
    <row r="41" ht="18" customHeight="1" spans="2:26">
      <c r="B41" s="12" t="s">
        <v>54</v>
      </c>
      <c r="C41" s="13"/>
      <c r="D41" s="13"/>
      <c r="E41" s="13"/>
      <c r="F41" s="13"/>
      <c r="G41" s="13"/>
      <c r="H41" s="13"/>
      <c r="I41" s="13"/>
      <c r="J41" s="13"/>
      <c r="K41" s="13"/>
      <c r="L41" s="13"/>
      <c r="M41" s="13"/>
      <c r="N41" s="13"/>
      <c r="O41" s="40">
        <f t="shared" si="2"/>
        <v>0</v>
      </c>
      <c r="P41" s="38" t="s">
        <v>276</v>
      </c>
      <c r="Q41" s="21"/>
      <c r="Z41" s="20" t="s">
        <v>276</v>
      </c>
    </row>
    <row r="42" ht="18" customHeight="1" spans="2:26">
      <c r="B42" s="12" t="s">
        <v>55</v>
      </c>
      <c r="C42" s="13"/>
      <c r="D42" s="13"/>
      <c r="E42" s="13"/>
      <c r="F42" s="13"/>
      <c r="G42" s="13"/>
      <c r="H42" s="13"/>
      <c r="I42" s="13"/>
      <c r="J42" s="13"/>
      <c r="K42" s="13"/>
      <c r="L42" s="13"/>
      <c r="M42" s="13"/>
      <c r="N42" s="13"/>
      <c r="O42" s="40">
        <f t="shared" si="2"/>
        <v>0</v>
      </c>
      <c r="P42" s="38" t="s">
        <v>276</v>
      </c>
      <c r="Q42" s="21"/>
      <c r="Z42" s="20" t="s">
        <v>276</v>
      </c>
    </row>
    <row r="43" ht="18" customHeight="1" spans="2:26">
      <c r="B43" s="12" t="s">
        <v>56</v>
      </c>
      <c r="C43" s="13"/>
      <c r="D43" s="13"/>
      <c r="E43" s="13"/>
      <c r="F43" s="13"/>
      <c r="G43" s="13"/>
      <c r="H43" s="13"/>
      <c r="I43" s="13"/>
      <c r="J43" s="13"/>
      <c r="K43" s="13"/>
      <c r="L43" s="13"/>
      <c r="M43" s="13"/>
      <c r="N43" s="13"/>
      <c r="O43" s="40">
        <f t="shared" si="2"/>
        <v>0</v>
      </c>
      <c r="P43" s="38" t="s">
        <v>276</v>
      </c>
      <c r="Q43" s="21"/>
      <c r="Z43" s="20" t="s">
        <v>276</v>
      </c>
    </row>
    <row r="44" ht="18" customHeight="1" spans="2:26">
      <c r="B44" s="12" t="s">
        <v>57</v>
      </c>
      <c r="C44" s="13"/>
      <c r="D44" s="13"/>
      <c r="E44" s="13"/>
      <c r="F44" s="13"/>
      <c r="G44" s="13"/>
      <c r="H44" s="13"/>
      <c r="I44" s="13"/>
      <c r="J44" s="13"/>
      <c r="K44" s="13"/>
      <c r="L44" s="13"/>
      <c r="M44" s="13"/>
      <c r="N44" s="13"/>
      <c r="O44" s="40">
        <f t="shared" si="2"/>
        <v>0</v>
      </c>
      <c r="P44" s="38" t="s">
        <v>276</v>
      </c>
      <c r="Q44" s="21"/>
      <c r="Z44" s="20" t="s">
        <v>276</v>
      </c>
    </row>
    <row r="45" ht="18" customHeight="1" spans="2:26">
      <c r="B45" s="11" t="s">
        <v>58</v>
      </c>
      <c r="C45" s="10">
        <f t="shared" ref="C45:N45" si="9">SUM(C46:C50)</f>
        <v>0</v>
      </c>
      <c r="D45" s="10">
        <f t="shared" si="9"/>
        <v>0</v>
      </c>
      <c r="E45" s="10">
        <f t="shared" si="9"/>
        <v>0</v>
      </c>
      <c r="F45" s="10">
        <f t="shared" si="9"/>
        <v>0</v>
      </c>
      <c r="G45" s="10">
        <f t="shared" si="9"/>
        <v>0</v>
      </c>
      <c r="H45" s="10">
        <f t="shared" si="9"/>
        <v>0</v>
      </c>
      <c r="I45" s="10">
        <f t="shared" si="9"/>
        <v>0</v>
      </c>
      <c r="J45" s="10">
        <f t="shared" si="9"/>
        <v>0</v>
      </c>
      <c r="K45" s="10">
        <f t="shared" si="9"/>
        <v>0</v>
      </c>
      <c r="L45" s="10">
        <f t="shared" si="9"/>
        <v>0</v>
      </c>
      <c r="M45" s="10">
        <f t="shared" si="9"/>
        <v>0</v>
      </c>
      <c r="N45" s="10">
        <f t="shared" si="9"/>
        <v>0</v>
      </c>
      <c r="O45" s="39">
        <f t="shared" si="2"/>
        <v>0</v>
      </c>
      <c r="P45" s="38" t="s">
        <v>176</v>
      </c>
      <c r="Q45" s="21"/>
      <c r="Z45" s="17" t="s">
        <v>176</v>
      </c>
    </row>
    <row r="46" ht="18" customHeight="1" spans="2:26">
      <c r="B46" s="12" t="s">
        <v>59</v>
      </c>
      <c r="C46" s="13"/>
      <c r="D46" s="13"/>
      <c r="E46" s="13"/>
      <c r="F46" s="13"/>
      <c r="G46" s="13"/>
      <c r="H46" s="13"/>
      <c r="I46" s="13"/>
      <c r="J46" s="13"/>
      <c r="K46" s="13"/>
      <c r="L46" s="13"/>
      <c r="M46" s="13"/>
      <c r="N46" s="13"/>
      <c r="O46" s="40">
        <f t="shared" ref="O46:O104" si="10">SUM(C46:N46)</f>
        <v>0</v>
      </c>
      <c r="P46" s="38" t="s">
        <v>276</v>
      </c>
      <c r="Q46" s="21"/>
      <c r="Z46" s="20" t="s">
        <v>276</v>
      </c>
    </row>
    <row r="47" ht="18" customHeight="1" spans="2:26">
      <c r="B47" s="12" t="s">
        <v>60</v>
      </c>
      <c r="C47" s="13"/>
      <c r="D47" s="13"/>
      <c r="E47" s="13"/>
      <c r="F47" s="13"/>
      <c r="G47" s="13"/>
      <c r="H47" s="13"/>
      <c r="I47" s="13"/>
      <c r="J47" s="13"/>
      <c r="K47" s="13"/>
      <c r="L47" s="13"/>
      <c r="M47" s="13"/>
      <c r="N47" s="13"/>
      <c r="O47" s="40">
        <f t="shared" si="10"/>
        <v>0</v>
      </c>
      <c r="P47" s="38" t="s">
        <v>276</v>
      </c>
      <c r="Q47" s="21"/>
      <c r="Z47" s="20" t="s">
        <v>276</v>
      </c>
    </row>
    <row r="48" ht="18" customHeight="1" spans="2:26">
      <c r="B48" s="12" t="s">
        <v>61</v>
      </c>
      <c r="C48" s="13"/>
      <c r="D48" s="13"/>
      <c r="E48" s="13"/>
      <c r="F48" s="13"/>
      <c r="G48" s="13"/>
      <c r="H48" s="13"/>
      <c r="I48" s="13"/>
      <c r="J48" s="13"/>
      <c r="K48" s="13"/>
      <c r="L48" s="13"/>
      <c r="M48" s="13"/>
      <c r="N48" s="13"/>
      <c r="O48" s="40">
        <f t="shared" si="10"/>
        <v>0</v>
      </c>
      <c r="P48" s="38" t="s">
        <v>276</v>
      </c>
      <c r="Q48" s="21"/>
      <c r="Z48" s="20" t="s">
        <v>276</v>
      </c>
    </row>
    <row r="49" ht="18" customHeight="1" spans="2:26">
      <c r="B49" s="12" t="s">
        <v>62</v>
      </c>
      <c r="C49" s="13"/>
      <c r="D49" s="13"/>
      <c r="E49" s="13"/>
      <c r="F49" s="13"/>
      <c r="G49" s="13"/>
      <c r="H49" s="13"/>
      <c r="I49" s="13"/>
      <c r="J49" s="13"/>
      <c r="K49" s="13"/>
      <c r="L49" s="13"/>
      <c r="M49" s="13"/>
      <c r="N49" s="13"/>
      <c r="O49" s="40">
        <f t="shared" si="10"/>
        <v>0</v>
      </c>
      <c r="P49" s="38" t="s">
        <v>276</v>
      </c>
      <c r="Q49" s="21"/>
      <c r="Z49" s="20" t="s">
        <v>276</v>
      </c>
    </row>
    <row r="50" ht="18" customHeight="1" spans="2:26">
      <c r="B50" s="12" t="s">
        <v>63</v>
      </c>
      <c r="C50" s="13"/>
      <c r="D50" s="13"/>
      <c r="E50" s="13"/>
      <c r="F50" s="13"/>
      <c r="G50" s="13"/>
      <c r="H50" s="13"/>
      <c r="I50" s="13"/>
      <c r="J50" s="13"/>
      <c r="K50" s="13"/>
      <c r="L50" s="13"/>
      <c r="M50" s="13"/>
      <c r="N50" s="13"/>
      <c r="O50" s="40">
        <f t="shared" si="10"/>
        <v>0</v>
      </c>
      <c r="P50" s="38" t="s">
        <v>276</v>
      </c>
      <c r="Q50" s="21"/>
      <c r="Z50" s="20" t="s">
        <v>276</v>
      </c>
    </row>
    <row r="51" ht="18" customHeight="1" spans="2:26">
      <c r="B51" s="11" t="s">
        <v>64</v>
      </c>
      <c r="C51" s="10"/>
      <c r="D51" s="10"/>
      <c r="E51" s="10"/>
      <c r="F51" s="10"/>
      <c r="G51" s="10"/>
      <c r="H51" s="10"/>
      <c r="I51" s="10"/>
      <c r="J51" s="10"/>
      <c r="K51" s="10"/>
      <c r="L51" s="10"/>
      <c r="M51" s="10"/>
      <c r="N51" s="10"/>
      <c r="O51" s="39">
        <f t="shared" si="10"/>
        <v>0</v>
      </c>
      <c r="P51" s="38" t="s">
        <v>276</v>
      </c>
      <c r="Q51" s="21"/>
      <c r="Z51" s="20" t="s">
        <v>276</v>
      </c>
    </row>
    <row r="52" ht="18" customHeight="1" spans="2:26">
      <c r="B52" s="11" t="s">
        <v>65</v>
      </c>
      <c r="C52" s="10"/>
      <c r="D52" s="10"/>
      <c r="E52" s="10"/>
      <c r="F52" s="10"/>
      <c r="G52" s="10"/>
      <c r="H52" s="10"/>
      <c r="I52" s="10"/>
      <c r="J52" s="10"/>
      <c r="K52" s="10"/>
      <c r="L52" s="10"/>
      <c r="M52" s="10"/>
      <c r="N52" s="10"/>
      <c r="O52" s="39">
        <f t="shared" si="10"/>
        <v>0</v>
      </c>
      <c r="P52" s="38" t="s">
        <v>276</v>
      </c>
      <c r="Q52" s="21"/>
      <c r="Z52" s="20" t="s">
        <v>276</v>
      </c>
    </row>
    <row r="53" ht="18" customHeight="1" spans="2:26">
      <c r="B53" s="11" t="s">
        <v>66</v>
      </c>
      <c r="C53" s="10"/>
      <c r="D53" s="10"/>
      <c r="E53" s="10"/>
      <c r="F53" s="10"/>
      <c r="G53" s="10"/>
      <c r="H53" s="10"/>
      <c r="I53" s="10"/>
      <c r="J53" s="10"/>
      <c r="K53" s="10"/>
      <c r="L53" s="10"/>
      <c r="M53" s="10"/>
      <c r="N53" s="10"/>
      <c r="O53" s="39">
        <f t="shared" si="10"/>
        <v>0</v>
      </c>
      <c r="P53" s="38" t="s">
        <v>276</v>
      </c>
      <c r="Q53" s="21"/>
      <c r="Z53" s="20" t="s">
        <v>276</v>
      </c>
    </row>
    <row r="54" ht="18" customHeight="1" spans="2:26">
      <c r="B54" s="11" t="s">
        <v>67</v>
      </c>
      <c r="C54" s="10"/>
      <c r="D54" s="10"/>
      <c r="E54" s="10"/>
      <c r="F54" s="10"/>
      <c r="G54" s="10"/>
      <c r="H54" s="10"/>
      <c r="I54" s="10"/>
      <c r="J54" s="10"/>
      <c r="K54" s="10"/>
      <c r="L54" s="10"/>
      <c r="M54" s="10"/>
      <c r="N54" s="10"/>
      <c r="O54" s="39">
        <f t="shared" si="10"/>
        <v>0</v>
      </c>
      <c r="P54" s="38" t="s">
        <v>276</v>
      </c>
      <c r="Q54" s="21"/>
      <c r="Z54" s="20" t="s">
        <v>276</v>
      </c>
    </row>
    <row r="55" ht="18" customHeight="1" spans="2:26">
      <c r="B55" s="11" t="s">
        <v>68</v>
      </c>
      <c r="C55" s="10"/>
      <c r="D55" s="10"/>
      <c r="E55" s="10"/>
      <c r="F55" s="10"/>
      <c r="G55" s="10"/>
      <c r="H55" s="10"/>
      <c r="I55" s="10"/>
      <c r="J55" s="10"/>
      <c r="K55" s="10"/>
      <c r="L55" s="10"/>
      <c r="M55" s="10"/>
      <c r="N55" s="10"/>
      <c r="O55" s="39">
        <f t="shared" si="10"/>
        <v>0</v>
      </c>
      <c r="P55" s="38" t="s">
        <v>276</v>
      </c>
      <c r="Q55" s="21"/>
      <c r="Z55" s="20" t="s">
        <v>276</v>
      </c>
    </row>
    <row r="56" ht="18" customHeight="1" spans="2:26">
      <c r="B56" s="11" t="s">
        <v>69</v>
      </c>
      <c r="C56" s="10">
        <f t="shared" ref="C56:N56" si="11">SUM(C57:C60,C68:C72)</f>
        <v>0</v>
      </c>
      <c r="D56" s="10">
        <f t="shared" si="11"/>
        <v>0</v>
      </c>
      <c r="E56" s="10">
        <f t="shared" si="11"/>
        <v>0</v>
      </c>
      <c r="F56" s="10">
        <f t="shared" si="11"/>
        <v>0</v>
      </c>
      <c r="G56" s="10">
        <f t="shared" si="11"/>
        <v>0</v>
      </c>
      <c r="H56" s="10">
        <f t="shared" si="11"/>
        <v>0</v>
      </c>
      <c r="I56" s="10">
        <f t="shared" si="11"/>
        <v>0</v>
      </c>
      <c r="J56" s="10">
        <f t="shared" si="11"/>
        <v>0</v>
      </c>
      <c r="K56" s="10">
        <f t="shared" si="11"/>
        <v>0</v>
      </c>
      <c r="L56" s="10">
        <f t="shared" si="11"/>
        <v>0</v>
      </c>
      <c r="M56" s="10">
        <f t="shared" si="11"/>
        <v>0</v>
      </c>
      <c r="N56" s="10">
        <f t="shared" si="11"/>
        <v>0</v>
      </c>
      <c r="O56" s="39">
        <f t="shared" si="10"/>
        <v>0</v>
      </c>
      <c r="P56" s="38" t="s">
        <v>176</v>
      </c>
      <c r="Q56" s="21"/>
      <c r="Z56" s="17" t="s">
        <v>176</v>
      </c>
    </row>
    <row r="57" ht="18" customHeight="1" spans="2:26">
      <c r="B57" s="11" t="s">
        <v>70</v>
      </c>
      <c r="C57" s="10"/>
      <c r="D57" s="10"/>
      <c r="E57" s="10"/>
      <c r="F57" s="10"/>
      <c r="G57" s="10"/>
      <c r="H57" s="10"/>
      <c r="I57" s="10"/>
      <c r="J57" s="10"/>
      <c r="K57" s="10"/>
      <c r="L57" s="10"/>
      <c r="M57" s="10"/>
      <c r="N57" s="10"/>
      <c r="O57" s="39">
        <f t="shared" si="10"/>
        <v>0</v>
      </c>
      <c r="P57" s="38" t="s">
        <v>276</v>
      </c>
      <c r="Q57" s="21"/>
      <c r="Z57" s="20" t="s">
        <v>276</v>
      </c>
    </row>
    <row r="58" ht="18" customHeight="1" spans="2:26">
      <c r="B58" s="11" t="s">
        <v>71</v>
      </c>
      <c r="C58" s="10"/>
      <c r="D58" s="10"/>
      <c r="E58" s="10"/>
      <c r="F58" s="10"/>
      <c r="G58" s="10"/>
      <c r="H58" s="10"/>
      <c r="I58" s="10"/>
      <c r="J58" s="10"/>
      <c r="K58" s="10"/>
      <c r="L58" s="10"/>
      <c r="M58" s="10"/>
      <c r="N58" s="10"/>
      <c r="O58" s="39">
        <f t="shared" si="10"/>
        <v>0</v>
      </c>
      <c r="P58" s="38" t="s">
        <v>276</v>
      </c>
      <c r="Q58" s="21"/>
      <c r="Z58" s="20" t="s">
        <v>276</v>
      </c>
    </row>
    <row r="59" ht="18" customHeight="1" spans="2:26">
      <c r="B59" s="11" t="s">
        <v>72</v>
      </c>
      <c r="C59" s="10"/>
      <c r="D59" s="10"/>
      <c r="E59" s="10"/>
      <c r="F59" s="10"/>
      <c r="G59" s="10"/>
      <c r="H59" s="10"/>
      <c r="I59" s="10"/>
      <c r="J59" s="10"/>
      <c r="K59" s="10"/>
      <c r="L59" s="10"/>
      <c r="M59" s="10"/>
      <c r="N59" s="10"/>
      <c r="O59" s="39">
        <f t="shared" si="10"/>
        <v>0</v>
      </c>
      <c r="P59" s="38" t="s">
        <v>276</v>
      </c>
      <c r="Q59" s="21"/>
      <c r="Z59" s="20" t="s">
        <v>276</v>
      </c>
    </row>
    <row r="60" ht="18" customHeight="1" spans="2:26">
      <c r="B60" s="11" t="s">
        <v>73</v>
      </c>
      <c r="C60" s="10">
        <f t="shared" ref="C60:N60" si="12">SUM(C61:C67)</f>
        <v>0</v>
      </c>
      <c r="D60" s="10">
        <f t="shared" si="12"/>
        <v>0</v>
      </c>
      <c r="E60" s="10">
        <f t="shared" si="12"/>
        <v>0</v>
      </c>
      <c r="F60" s="10">
        <f t="shared" si="12"/>
        <v>0</v>
      </c>
      <c r="G60" s="10">
        <f t="shared" si="12"/>
        <v>0</v>
      </c>
      <c r="H60" s="10">
        <f t="shared" si="12"/>
        <v>0</v>
      </c>
      <c r="I60" s="10">
        <f t="shared" si="12"/>
        <v>0</v>
      </c>
      <c r="J60" s="10">
        <f t="shared" si="12"/>
        <v>0</v>
      </c>
      <c r="K60" s="10">
        <f t="shared" si="12"/>
        <v>0</v>
      </c>
      <c r="L60" s="10">
        <f t="shared" si="12"/>
        <v>0</v>
      </c>
      <c r="M60" s="10">
        <f t="shared" si="12"/>
        <v>0</v>
      </c>
      <c r="N60" s="10">
        <f t="shared" si="12"/>
        <v>0</v>
      </c>
      <c r="O60" s="39">
        <f t="shared" si="10"/>
        <v>0</v>
      </c>
      <c r="P60" s="38" t="s">
        <v>176</v>
      </c>
      <c r="Q60" s="21"/>
      <c r="Z60" s="17" t="s">
        <v>176</v>
      </c>
    </row>
    <row r="61" ht="18" customHeight="1" spans="2:26">
      <c r="B61" s="12" t="s">
        <v>74</v>
      </c>
      <c r="C61" s="13"/>
      <c r="D61" s="13"/>
      <c r="E61" s="13"/>
      <c r="F61" s="13"/>
      <c r="G61" s="13"/>
      <c r="H61" s="13"/>
      <c r="I61" s="13"/>
      <c r="J61" s="13"/>
      <c r="K61" s="13"/>
      <c r="L61" s="13"/>
      <c r="M61" s="13"/>
      <c r="N61" s="13"/>
      <c r="O61" s="40">
        <f t="shared" si="10"/>
        <v>0</v>
      </c>
      <c r="P61" s="38" t="s">
        <v>276</v>
      </c>
      <c r="Q61" s="21"/>
      <c r="Z61" s="20" t="s">
        <v>276</v>
      </c>
    </row>
    <row r="62" ht="18" customHeight="1" spans="2:26">
      <c r="B62" s="12" t="s">
        <v>75</v>
      </c>
      <c r="C62" s="13"/>
      <c r="D62" s="13"/>
      <c r="E62" s="13"/>
      <c r="F62" s="13"/>
      <c r="G62" s="13"/>
      <c r="H62" s="13"/>
      <c r="I62" s="13"/>
      <c r="J62" s="13"/>
      <c r="K62" s="13"/>
      <c r="L62" s="13"/>
      <c r="M62" s="13"/>
      <c r="N62" s="13"/>
      <c r="O62" s="40">
        <f t="shared" si="10"/>
        <v>0</v>
      </c>
      <c r="P62" s="38" t="s">
        <v>276</v>
      </c>
      <c r="Q62" s="21"/>
      <c r="Z62" s="20" t="s">
        <v>276</v>
      </c>
    </row>
    <row r="63" ht="18" customHeight="1" spans="2:26">
      <c r="B63" s="12" t="s">
        <v>76</v>
      </c>
      <c r="C63" s="13"/>
      <c r="D63" s="13"/>
      <c r="E63" s="13"/>
      <c r="F63" s="13"/>
      <c r="G63" s="13"/>
      <c r="H63" s="13"/>
      <c r="I63" s="13"/>
      <c r="J63" s="13"/>
      <c r="K63" s="13"/>
      <c r="L63" s="13"/>
      <c r="M63" s="13"/>
      <c r="N63" s="13"/>
      <c r="O63" s="40">
        <f t="shared" si="10"/>
        <v>0</v>
      </c>
      <c r="P63" s="38" t="s">
        <v>276</v>
      </c>
      <c r="Q63" s="21"/>
      <c r="Z63" s="20" t="s">
        <v>276</v>
      </c>
    </row>
    <row r="64" ht="18" customHeight="1" spans="2:26">
      <c r="B64" s="12" t="s">
        <v>77</v>
      </c>
      <c r="C64" s="13"/>
      <c r="D64" s="13"/>
      <c r="E64" s="13"/>
      <c r="F64" s="13"/>
      <c r="G64" s="13"/>
      <c r="H64" s="13"/>
      <c r="I64" s="13"/>
      <c r="J64" s="13"/>
      <c r="K64" s="13"/>
      <c r="L64" s="13"/>
      <c r="M64" s="13"/>
      <c r="N64" s="13"/>
      <c r="O64" s="40">
        <f t="shared" si="10"/>
        <v>0</v>
      </c>
      <c r="P64" s="38" t="s">
        <v>276</v>
      </c>
      <c r="Q64" s="21"/>
      <c r="Z64" s="20" t="s">
        <v>276</v>
      </c>
    </row>
    <row r="65" ht="18" customHeight="1" spans="2:26">
      <c r="B65" s="12" t="s">
        <v>78</v>
      </c>
      <c r="C65" s="13"/>
      <c r="D65" s="13"/>
      <c r="E65" s="13"/>
      <c r="F65" s="13"/>
      <c r="G65" s="13"/>
      <c r="H65" s="13"/>
      <c r="I65" s="13"/>
      <c r="J65" s="13"/>
      <c r="K65" s="13"/>
      <c r="L65" s="13"/>
      <c r="M65" s="13"/>
      <c r="N65" s="13"/>
      <c r="O65" s="40">
        <f t="shared" si="10"/>
        <v>0</v>
      </c>
      <c r="P65" s="38" t="s">
        <v>276</v>
      </c>
      <c r="Q65" s="21"/>
      <c r="Z65" s="20" t="s">
        <v>276</v>
      </c>
    </row>
    <row r="66" ht="18" customHeight="1" spans="2:26">
      <c r="B66" s="12" t="s">
        <v>79</v>
      </c>
      <c r="C66" s="13"/>
      <c r="D66" s="13"/>
      <c r="E66" s="13"/>
      <c r="F66" s="13"/>
      <c r="G66" s="13"/>
      <c r="H66" s="13"/>
      <c r="I66" s="13"/>
      <c r="J66" s="13"/>
      <c r="K66" s="13"/>
      <c r="L66" s="13"/>
      <c r="M66" s="13"/>
      <c r="N66" s="13"/>
      <c r="O66" s="40">
        <f t="shared" si="10"/>
        <v>0</v>
      </c>
      <c r="P66" s="38" t="s">
        <v>276</v>
      </c>
      <c r="Q66" s="21"/>
      <c r="Z66" s="20" t="s">
        <v>276</v>
      </c>
    </row>
    <row r="67" ht="18" customHeight="1" spans="2:26">
      <c r="B67" s="12" t="s">
        <v>80</v>
      </c>
      <c r="C67" s="13"/>
      <c r="D67" s="13"/>
      <c r="E67" s="13"/>
      <c r="F67" s="13"/>
      <c r="G67" s="13"/>
      <c r="H67" s="13"/>
      <c r="I67" s="13"/>
      <c r="J67" s="13"/>
      <c r="K67" s="13"/>
      <c r="L67" s="13"/>
      <c r="M67" s="13"/>
      <c r="N67" s="13"/>
      <c r="O67" s="40">
        <f t="shared" si="10"/>
        <v>0</v>
      </c>
      <c r="P67" s="38" t="s">
        <v>276</v>
      </c>
      <c r="Q67" s="21"/>
      <c r="Z67" s="20" t="s">
        <v>276</v>
      </c>
    </row>
    <row r="68" ht="18" customHeight="1" spans="2:26">
      <c r="B68" s="11" t="s">
        <v>81</v>
      </c>
      <c r="C68" s="10"/>
      <c r="D68" s="10"/>
      <c r="E68" s="10"/>
      <c r="F68" s="10"/>
      <c r="G68" s="10"/>
      <c r="H68" s="10"/>
      <c r="I68" s="10"/>
      <c r="J68" s="10"/>
      <c r="K68" s="10"/>
      <c r="L68" s="10"/>
      <c r="M68" s="10"/>
      <c r="N68" s="10"/>
      <c r="O68" s="39">
        <f t="shared" si="10"/>
        <v>0</v>
      </c>
      <c r="P68" s="38" t="s">
        <v>276</v>
      </c>
      <c r="Q68" s="21"/>
      <c r="Z68" s="20" t="s">
        <v>276</v>
      </c>
    </row>
    <row r="69" ht="18" customHeight="1" spans="2:26">
      <c r="B69" s="11" t="s">
        <v>82</v>
      </c>
      <c r="C69" s="10"/>
      <c r="D69" s="10"/>
      <c r="E69" s="10"/>
      <c r="F69" s="10"/>
      <c r="G69" s="10"/>
      <c r="H69" s="10"/>
      <c r="I69" s="10"/>
      <c r="J69" s="10"/>
      <c r="K69" s="10"/>
      <c r="L69" s="10"/>
      <c r="M69" s="10"/>
      <c r="N69" s="10"/>
      <c r="O69" s="39">
        <f t="shared" si="10"/>
        <v>0</v>
      </c>
      <c r="P69" s="38" t="s">
        <v>276</v>
      </c>
      <c r="Q69" s="21"/>
      <c r="Z69" s="20" t="s">
        <v>276</v>
      </c>
    </row>
    <row r="70" ht="18" customHeight="1" spans="2:26">
      <c r="B70" s="11" t="s">
        <v>83</v>
      </c>
      <c r="C70" s="10"/>
      <c r="D70" s="10"/>
      <c r="E70" s="10"/>
      <c r="F70" s="10"/>
      <c r="G70" s="10"/>
      <c r="H70" s="10"/>
      <c r="I70" s="10"/>
      <c r="J70" s="10"/>
      <c r="K70" s="10"/>
      <c r="L70" s="10"/>
      <c r="M70" s="10"/>
      <c r="N70" s="10"/>
      <c r="O70" s="39">
        <f t="shared" si="10"/>
        <v>0</v>
      </c>
      <c r="P70" s="38" t="s">
        <v>276</v>
      </c>
      <c r="Q70" s="21"/>
      <c r="Z70" s="20" t="s">
        <v>276</v>
      </c>
    </row>
    <row r="71" ht="18" customHeight="1" spans="2:26">
      <c r="B71" s="11" t="s">
        <v>84</v>
      </c>
      <c r="C71" s="10"/>
      <c r="D71" s="10"/>
      <c r="E71" s="10"/>
      <c r="F71" s="10"/>
      <c r="G71" s="10"/>
      <c r="H71" s="10"/>
      <c r="I71" s="10"/>
      <c r="J71" s="10"/>
      <c r="K71" s="10"/>
      <c r="L71" s="10"/>
      <c r="M71" s="10"/>
      <c r="N71" s="10"/>
      <c r="O71" s="39">
        <f t="shared" si="10"/>
        <v>0</v>
      </c>
      <c r="P71" s="38" t="s">
        <v>276</v>
      </c>
      <c r="Q71" s="21"/>
      <c r="Z71" s="20" t="s">
        <v>276</v>
      </c>
    </row>
    <row r="72" ht="18" customHeight="1" spans="2:26">
      <c r="B72" s="11" t="s">
        <v>85</v>
      </c>
      <c r="C72" s="10"/>
      <c r="D72" s="10"/>
      <c r="E72" s="10"/>
      <c r="F72" s="10"/>
      <c r="G72" s="10"/>
      <c r="H72" s="10"/>
      <c r="I72" s="10"/>
      <c r="J72" s="10"/>
      <c r="K72" s="10"/>
      <c r="L72" s="10"/>
      <c r="M72" s="10"/>
      <c r="N72" s="10"/>
      <c r="O72" s="39">
        <f t="shared" si="10"/>
        <v>0</v>
      </c>
      <c r="P72" s="38" t="s">
        <v>276</v>
      </c>
      <c r="Q72" s="21"/>
      <c r="Z72" s="20" t="s">
        <v>276</v>
      </c>
    </row>
    <row r="73" ht="18" customHeight="1" spans="2:26">
      <c r="B73" s="11" t="s">
        <v>86</v>
      </c>
      <c r="C73" s="10"/>
      <c r="D73" s="10"/>
      <c r="E73" s="10"/>
      <c r="F73" s="10"/>
      <c r="G73" s="10"/>
      <c r="H73" s="10"/>
      <c r="I73" s="10"/>
      <c r="J73" s="10"/>
      <c r="K73" s="10"/>
      <c r="L73" s="10"/>
      <c r="M73" s="10"/>
      <c r="N73" s="10"/>
      <c r="O73" s="39">
        <f t="shared" si="10"/>
        <v>0</v>
      </c>
      <c r="P73" s="38" t="s">
        <v>276</v>
      </c>
      <c r="Q73" s="21"/>
      <c r="Z73" s="20" t="s">
        <v>276</v>
      </c>
    </row>
    <row r="74" ht="18" customHeight="1" spans="2:26">
      <c r="B74" s="11" t="s">
        <v>87</v>
      </c>
      <c r="C74" s="10">
        <f t="shared" ref="C74:N74" si="13">C75+C80+C91+C113</f>
        <v>0</v>
      </c>
      <c r="D74" s="10">
        <f t="shared" si="13"/>
        <v>0</v>
      </c>
      <c r="E74" s="10">
        <f t="shared" si="13"/>
        <v>0</v>
      </c>
      <c r="F74" s="10">
        <f t="shared" si="13"/>
        <v>0</v>
      </c>
      <c r="G74" s="10">
        <f t="shared" si="13"/>
        <v>0</v>
      </c>
      <c r="H74" s="10">
        <f t="shared" si="13"/>
        <v>0</v>
      </c>
      <c r="I74" s="10">
        <f t="shared" si="13"/>
        <v>0</v>
      </c>
      <c r="J74" s="10">
        <f t="shared" si="13"/>
        <v>0</v>
      </c>
      <c r="K74" s="10">
        <f t="shared" si="13"/>
        <v>0</v>
      </c>
      <c r="L74" s="10">
        <f t="shared" si="13"/>
        <v>0</v>
      </c>
      <c r="M74" s="10">
        <f t="shared" si="13"/>
        <v>0</v>
      </c>
      <c r="N74" s="10">
        <f t="shared" si="13"/>
        <v>0</v>
      </c>
      <c r="O74" s="39">
        <f t="shared" si="10"/>
        <v>0</v>
      </c>
      <c r="P74" s="38" t="s">
        <v>176</v>
      </c>
      <c r="Q74" s="21"/>
      <c r="Z74" s="17" t="s">
        <v>176</v>
      </c>
    </row>
    <row r="75" ht="18" customHeight="1" spans="2:26">
      <c r="B75" s="11" t="s">
        <v>88</v>
      </c>
      <c r="C75" s="10">
        <f t="shared" ref="C75:N75" si="14">SUM(C76:C79)</f>
        <v>0</v>
      </c>
      <c r="D75" s="10">
        <f t="shared" si="14"/>
        <v>0</v>
      </c>
      <c r="E75" s="10">
        <f t="shared" si="14"/>
        <v>0</v>
      </c>
      <c r="F75" s="10">
        <f t="shared" si="14"/>
        <v>0</v>
      </c>
      <c r="G75" s="10">
        <f t="shared" si="14"/>
        <v>0</v>
      </c>
      <c r="H75" s="10">
        <f t="shared" si="14"/>
        <v>0</v>
      </c>
      <c r="I75" s="10">
        <f t="shared" si="14"/>
        <v>0</v>
      </c>
      <c r="J75" s="10">
        <f t="shared" si="14"/>
        <v>0</v>
      </c>
      <c r="K75" s="10">
        <f t="shared" si="14"/>
        <v>0</v>
      </c>
      <c r="L75" s="10">
        <f t="shared" si="14"/>
        <v>0</v>
      </c>
      <c r="M75" s="10">
        <f t="shared" si="14"/>
        <v>0</v>
      </c>
      <c r="N75" s="10">
        <f t="shared" si="14"/>
        <v>0</v>
      </c>
      <c r="O75" s="39">
        <f t="shared" si="10"/>
        <v>0</v>
      </c>
      <c r="P75" s="38" t="s">
        <v>176</v>
      </c>
      <c r="Q75" s="21"/>
      <c r="Z75" s="17" t="s">
        <v>176</v>
      </c>
    </row>
    <row r="76" ht="18" customHeight="1" spans="2:26">
      <c r="B76" s="12" t="s">
        <v>89</v>
      </c>
      <c r="C76" s="13"/>
      <c r="D76" s="13"/>
      <c r="E76" s="13"/>
      <c r="F76" s="13"/>
      <c r="G76" s="13"/>
      <c r="H76" s="13"/>
      <c r="I76" s="13"/>
      <c r="J76" s="13"/>
      <c r="K76" s="13"/>
      <c r="L76" s="13"/>
      <c r="M76" s="13"/>
      <c r="N76" s="13"/>
      <c r="O76" s="40">
        <f t="shared" si="10"/>
        <v>0</v>
      </c>
      <c r="P76" s="38" t="s">
        <v>276</v>
      </c>
      <c r="Q76" s="21"/>
      <c r="Z76" s="20" t="s">
        <v>276</v>
      </c>
    </row>
    <row r="77" ht="18" customHeight="1" spans="2:26">
      <c r="B77" s="12" t="s">
        <v>90</v>
      </c>
      <c r="C77" s="13"/>
      <c r="D77" s="13"/>
      <c r="E77" s="13"/>
      <c r="F77" s="13"/>
      <c r="G77" s="13"/>
      <c r="H77" s="13"/>
      <c r="I77" s="13"/>
      <c r="J77" s="13"/>
      <c r="K77" s="13"/>
      <c r="L77" s="13"/>
      <c r="M77" s="13"/>
      <c r="N77" s="13"/>
      <c r="O77" s="40">
        <f t="shared" si="10"/>
        <v>0</v>
      </c>
      <c r="P77" s="38" t="s">
        <v>276</v>
      </c>
      <c r="Q77" s="21"/>
      <c r="Z77" s="20" t="s">
        <v>276</v>
      </c>
    </row>
    <row r="78" ht="18" customHeight="1" spans="2:26">
      <c r="B78" s="12" t="s">
        <v>91</v>
      </c>
      <c r="C78" s="13"/>
      <c r="D78" s="13"/>
      <c r="E78" s="13"/>
      <c r="F78" s="13"/>
      <c r="G78" s="13"/>
      <c r="H78" s="13"/>
      <c r="I78" s="13"/>
      <c r="J78" s="13"/>
      <c r="K78" s="13"/>
      <c r="L78" s="13"/>
      <c r="M78" s="13"/>
      <c r="N78" s="13"/>
      <c r="O78" s="40">
        <f t="shared" si="10"/>
        <v>0</v>
      </c>
      <c r="P78" s="38" t="s">
        <v>276</v>
      </c>
      <c r="Q78" s="21"/>
      <c r="Z78" s="20" t="s">
        <v>276</v>
      </c>
    </row>
    <row r="79" ht="18" customHeight="1" spans="2:26">
      <c r="B79" s="12" t="s">
        <v>92</v>
      </c>
      <c r="C79" s="13"/>
      <c r="D79" s="13"/>
      <c r="E79" s="13"/>
      <c r="F79" s="13"/>
      <c r="G79" s="13"/>
      <c r="H79" s="13"/>
      <c r="I79" s="13"/>
      <c r="J79" s="13"/>
      <c r="K79" s="13"/>
      <c r="L79" s="13"/>
      <c r="M79" s="13"/>
      <c r="N79" s="13"/>
      <c r="O79" s="40">
        <f t="shared" si="10"/>
        <v>0</v>
      </c>
      <c r="P79" s="38" t="s">
        <v>276</v>
      </c>
      <c r="Q79" s="21"/>
      <c r="Z79" s="20" t="s">
        <v>276</v>
      </c>
    </row>
    <row r="80" ht="18" customHeight="1" spans="2:26">
      <c r="B80" s="11" t="s">
        <v>94</v>
      </c>
      <c r="C80" s="10">
        <f>SUM(C81:C90)</f>
        <v>0</v>
      </c>
      <c r="D80" s="10">
        <f t="shared" ref="D80:N80" si="15">SUM(D81:D90)</f>
        <v>0</v>
      </c>
      <c r="E80" s="10">
        <f t="shared" si="15"/>
        <v>0</v>
      </c>
      <c r="F80" s="10">
        <f t="shared" si="15"/>
        <v>0</v>
      </c>
      <c r="G80" s="10">
        <f t="shared" si="15"/>
        <v>0</v>
      </c>
      <c r="H80" s="10">
        <f t="shared" si="15"/>
        <v>0</v>
      </c>
      <c r="I80" s="10">
        <f t="shared" si="15"/>
        <v>0</v>
      </c>
      <c r="J80" s="10">
        <f t="shared" si="15"/>
        <v>0</v>
      </c>
      <c r="K80" s="10">
        <f t="shared" si="15"/>
        <v>0</v>
      </c>
      <c r="L80" s="10">
        <f t="shared" si="15"/>
        <v>0</v>
      </c>
      <c r="M80" s="10">
        <f t="shared" si="15"/>
        <v>0</v>
      </c>
      <c r="N80" s="10">
        <f t="shared" si="15"/>
        <v>0</v>
      </c>
      <c r="O80" s="39">
        <f t="shared" si="10"/>
        <v>0</v>
      </c>
      <c r="P80" s="38" t="s">
        <v>176</v>
      </c>
      <c r="Q80" s="21"/>
      <c r="Z80" s="17" t="s">
        <v>176</v>
      </c>
    </row>
    <row r="81" ht="18" customHeight="1" spans="2:26">
      <c r="B81" s="12" t="s">
        <v>95</v>
      </c>
      <c r="C81" s="13"/>
      <c r="D81" s="13"/>
      <c r="E81" s="13"/>
      <c r="F81" s="13"/>
      <c r="G81" s="13"/>
      <c r="H81" s="13"/>
      <c r="I81" s="13"/>
      <c r="J81" s="13"/>
      <c r="K81" s="13"/>
      <c r="L81" s="13"/>
      <c r="M81" s="13"/>
      <c r="N81" s="13"/>
      <c r="O81" s="40">
        <f t="shared" si="10"/>
        <v>0</v>
      </c>
      <c r="P81" s="38" t="s">
        <v>276</v>
      </c>
      <c r="Q81" s="21"/>
      <c r="Z81" s="20" t="s">
        <v>276</v>
      </c>
    </row>
    <row r="82" ht="18" customHeight="1" spans="2:26">
      <c r="B82" s="12" t="s">
        <v>96</v>
      </c>
      <c r="C82" s="13"/>
      <c r="D82" s="13"/>
      <c r="E82" s="13"/>
      <c r="F82" s="13"/>
      <c r="G82" s="13"/>
      <c r="H82" s="13"/>
      <c r="I82" s="13"/>
      <c r="J82" s="13"/>
      <c r="K82" s="13"/>
      <c r="L82" s="13"/>
      <c r="M82" s="13"/>
      <c r="N82" s="13"/>
      <c r="O82" s="40">
        <f t="shared" si="10"/>
        <v>0</v>
      </c>
      <c r="P82" s="38" t="s">
        <v>276</v>
      </c>
      <c r="Q82" s="21"/>
      <c r="Z82" s="20" t="s">
        <v>276</v>
      </c>
    </row>
    <row r="83" ht="18" customHeight="1" spans="2:26">
      <c r="B83" s="12" t="s">
        <v>97</v>
      </c>
      <c r="C83" s="13"/>
      <c r="D83" s="13"/>
      <c r="E83" s="13"/>
      <c r="F83" s="13"/>
      <c r="G83" s="13"/>
      <c r="H83" s="13"/>
      <c r="I83" s="13"/>
      <c r="J83" s="13"/>
      <c r="K83" s="13"/>
      <c r="L83" s="13"/>
      <c r="M83" s="13"/>
      <c r="N83" s="13"/>
      <c r="O83" s="40">
        <f t="shared" si="10"/>
        <v>0</v>
      </c>
      <c r="P83" s="38" t="s">
        <v>276</v>
      </c>
      <c r="Q83" s="21"/>
      <c r="Z83" s="20" t="s">
        <v>276</v>
      </c>
    </row>
    <row r="84" ht="18" customHeight="1" spans="2:26">
      <c r="B84" s="12" t="s">
        <v>98</v>
      </c>
      <c r="C84" s="13"/>
      <c r="D84" s="13"/>
      <c r="E84" s="13"/>
      <c r="F84" s="13"/>
      <c r="G84" s="13"/>
      <c r="H84" s="13"/>
      <c r="I84" s="13"/>
      <c r="J84" s="13"/>
      <c r="K84" s="13"/>
      <c r="L84" s="13"/>
      <c r="M84" s="13"/>
      <c r="N84" s="13"/>
      <c r="O84" s="40">
        <f t="shared" si="10"/>
        <v>0</v>
      </c>
      <c r="P84" s="38" t="s">
        <v>276</v>
      </c>
      <c r="Q84" s="21"/>
      <c r="Z84" s="20" t="s">
        <v>276</v>
      </c>
    </row>
    <row r="85" ht="18" customHeight="1" spans="2:26">
      <c r="B85" s="12" t="s">
        <v>99</v>
      </c>
      <c r="C85" s="13"/>
      <c r="D85" s="13"/>
      <c r="E85" s="13"/>
      <c r="F85" s="13"/>
      <c r="G85" s="13"/>
      <c r="H85" s="13"/>
      <c r="I85" s="13"/>
      <c r="J85" s="13"/>
      <c r="K85" s="13"/>
      <c r="L85" s="13"/>
      <c r="M85" s="13"/>
      <c r="N85" s="13"/>
      <c r="O85" s="40">
        <f t="shared" si="10"/>
        <v>0</v>
      </c>
      <c r="P85" s="38" t="s">
        <v>276</v>
      </c>
      <c r="Q85" s="21"/>
      <c r="Z85" s="20" t="s">
        <v>276</v>
      </c>
    </row>
    <row r="86" ht="18" customHeight="1" spans="2:26">
      <c r="B86" s="12" t="s">
        <v>100</v>
      </c>
      <c r="C86" s="13"/>
      <c r="D86" s="13"/>
      <c r="E86" s="13"/>
      <c r="F86" s="13"/>
      <c r="G86" s="13"/>
      <c r="H86" s="13"/>
      <c r="I86" s="13"/>
      <c r="J86" s="13"/>
      <c r="K86" s="13"/>
      <c r="L86" s="13"/>
      <c r="M86" s="13"/>
      <c r="N86" s="13"/>
      <c r="O86" s="40">
        <f t="shared" si="10"/>
        <v>0</v>
      </c>
      <c r="P86" s="38" t="s">
        <v>276</v>
      </c>
      <c r="Q86" s="21"/>
      <c r="Z86" s="20" t="s">
        <v>276</v>
      </c>
    </row>
    <row r="87" ht="18" customHeight="1" spans="2:26">
      <c r="B87" s="12" t="s">
        <v>101</v>
      </c>
      <c r="C87" s="13"/>
      <c r="D87" s="13"/>
      <c r="E87" s="13"/>
      <c r="F87" s="13"/>
      <c r="G87" s="13"/>
      <c r="H87" s="13"/>
      <c r="I87" s="13"/>
      <c r="J87" s="13"/>
      <c r="K87" s="13"/>
      <c r="L87" s="13"/>
      <c r="M87" s="13"/>
      <c r="N87" s="13"/>
      <c r="O87" s="40">
        <f t="shared" si="10"/>
        <v>0</v>
      </c>
      <c r="P87" s="38" t="s">
        <v>276</v>
      </c>
      <c r="Q87" s="21"/>
      <c r="Z87" s="20" t="s">
        <v>276</v>
      </c>
    </row>
    <row r="88" ht="18" customHeight="1" spans="2:26">
      <c r="B88" s="12" t="s">
        <v>102</v>
      </c>
      <c r="C88" s="13"/>
      <c r="D88" s="13"/>
      <c r="E88" s="13"/>
      <c r="F88" s="13"/>
      <c r="G88" s="13"/>
      <c r="H88" s="13"/>
      <c r="I88" s="13"/>
      <c r="J88" s="13"/>
      <c r="K88" s="13"/>
      <c r="L88" s="13"/>
      <c r="M88" s="13"/>
      <c r="N88" s="13"/>
      <c r="O88" s="40">
        <f t="shared" si="10"/>
        <v>0</v>
      </c>
      <c r="P88" s="38" t="s">
        <v>276</v>
      </c>
      <c r="Q88" s="21"/>
      <c r="Z88" s="20" t="s">
        <v>276</v>
      </c>
    </row>
    <row r="89" ht="18" customHeight="1" spans="2:26">
      <c r="B89" s="12" t="s">
        <v>103</v>
      </c>
      <c r="C89" s="13"/>
      <c r="D89" s="13"/>
      <c r="E89" s="13"/>
      <c r="F89" s="13"/>
      <c r="G89" s="13"/>
      <c r="H89" s="13"/>
      <c r="I89" s="13"/>
      <c r="J89" s="13"/>
      <c r="K89" s="13"/>
      <c r="L89" s="13"/>
      <c r="M89" s="13"/>
      <c r="N89" s="13"/>
      <c r="O89" s="40">
        <f t="shared" si="10"/>
        <v>0</v>
      </c>
      <c r="P89" s="38" t="s">
        <v>276</v>
      </c>
      <c r="Q89" s="21"/>
      <c r="Z89" s="20" t="s">
        <v>276</v>
      </c>
    </row>
    <row r="90" ht="18" customHeight="1" spans="2:26">
      <c r="B90" s="12" t="s">
        <v>104</v>
      </c>
      <c r="C90" s="13"/>
      <c r="D90" s="13"/>
      <c r="E90" s="13"/>
      <c r="F90" s="13"/>
      <c r="G90" s="13"/>
      <c r="H90" s="13"/>
      <c r="I90" s="13"/>
      <c r="J90" s="13"/>
      <c r="K90" s="13"/>
      <c r="L90" s="13"/>
      <c r="M90" s="13"/>
      <c r="N90" s="13"/>
      <c r="O90" s="40">
        <f t="shared" si="10"/>
        <v>0</v>
      </c>
      <c r="P90" s="38" t="s">
        <v>276</v>
      </c>
      <c r="Q90" s="21"/>
      <c r="Z90" s="20" t="s">
        <v>276</v>
      </c>
    </row>
    <row r="91" ht="18" customHeight="1" spans="2:26">
      <c r="B91" s="11" t="s">
        <v>105</v>
      </c>
      <c r="C91" s="10">
        <f>SUM(C92:C112)</f>
        <v>0</v>
      </c>
      <c r="D91" s="10">
        <f t="shared" ref="D91:N91" si="16">SUM(D92:D112)</f>
        <v>0</v>
      </c>
      <c r="E91" s="10">
        <f t="shared" si="16"/>
        <v>0</v>
      </c>
      <c r="F91" s="10">
        <f t="shared" si="16"/>
        <v>0</v>
      </c>
      <c r="G91" s="10">
        <f t="shared" si="16"/>
        <v>0</v>
      </c>
      <c r="H91" s="10">
        <f t="shared" si="16"/>
        <v>0</v>
      </c>
      <c r="I91" s="10">
        <f t="shared" si="16"/>
        <v>0</v>
      </c>
      <c r="J91" s="10">
        <f t="shared" si="16"/>
        <v>0</v>
      </c>
      <c r="K91" s="10">
        <f t="shared" si="16"/>
        <v>0</v>
      </c>
      <c r="L91" s="10">
        <f t="shared" si="16"/>
        <v>0</v>
      </c>
      <c r="M91" s="10">
        <f t="shared" si="16"/>
        <v>0</v>
      </c>
      <c r="N91" s="10">
        <f t="shared" si="16"/>
        <v>0</v>
      </c>
      <c r="O91" s="39">
        <f t="shared" si="10"/>
        <v>0</v>
      </c>
      <c r="P91" s="38" t="s">
        <v>176</v>
      </c>
      <c r="Q91" s="21"/>
      <c r="Z91" s="17" t="s">
        <v>176</v>
      </c>
    </row>
    <row r="92" ht="18" customHeight="1" spans="2:26">
      <c r="B92" s="12" t="s">
        <v>106</v>
      </c>
      <c r="C92" s="13"/>
      <c r="D92" s="13"/>
      <c r="E92" s="13"/>
      <c r="F92" s="13"/>
      <c r="G92" s="13"/>
      <c r="H92" s="13"/>
      <c r="I92" s="13"/>
      <c r="J92" s="13"/>
      <c r="K92" s="13"/>
      <c r="L92" s="13"/>
      <c r="M92" s="13"/>
      <c r="N92" s="13"/>
      <c r="O92" s="40">
        <f t="shared" si="10"/>
        <v>0</v>
      </c>
      <c r="P92" s="38" t="s">
        <v>276</v>
      </c>
      <c r="Q92" s="21"/>
      <c r="Z92" s="20" t="s">
        <v>276</v>
      </c>
    </row>
    <row r="93" ht="18" customHeight="1" spans="2:26">
      <c r="B93" s="12" t="s">
        <v>107</v>
      </c>
      <c r="C93" s="13"/>
      <c r="D93" s="13"/>
      <c r="E93" s="13"/>
      <c r="F93" s="13"/>
      <c r="G93" s="13"/>
      <c r="H93" s="13"/>
      <c r="I93" s="13"/>
      <c r="J93" s="13"/>
      <c r="K93" s="13"/>
      <c r="L93" s="13"/>
      <c r="M93" s="13"/>
      <c r="N93" s="13"/>
      <c r="O93" s="40">
        <f t="shared" si="10"/>
        <v>0</v>
      </c>
      <c r="P93" s="38" t="s">
        <v>276</v>
      </c>
      <c r="Q93" s="21"/>
      <c r="Z93" s="20" t="s">
        <v>276</v>
      </c>
    </row>
    <row r="94" ht="18" customHeight="1" spans="2:26">
      <c r="B94" s="12" t="s">
        <v>108</v>
      </c>
      <c r="C94" s="13"/>
      <c r="D94" s="13"/>
      <c r="E94" s="13"/>
      <c r="F94" s="13"/>
      <c r="G94" s="13"/>
      <c r="H94" s="13"/>
      <c r="I94" s="13"/>
      <c r="J94" s="13"/>
      <c r="K94" s="13"/>
      <c r="L94" s="13"/>
      <c r="M94" s="13"/>
      <c r="N94" s="13"/>
      <c r="O94" s="40">
        <f t="shared" si="10"/>
        <v>0</v>
      </c>
      <c r="P94" s="38" t="s">
        <v>276</v>
      </c>
      <c r="Q94" s="21"/>
      <c r="Z94" s="20" t="s">
        <v>276</v>
      </c>
    </row>
    <row r="95" ht="18" customHeight="1" spans="2:26">
      <c r="B95" s="12" t="s">
        <v>109</v>
      </c>
      <c r="C95" s="13"/>
      <c r="D95" s="13"/>
      <c r="E95" s="13"/>
      <c r="F95" s="13"/>
      <c r="G95" s="13"/>
      <c r="H95" s="13"/>
      <c r="I95" s="13"/>
      <c r="J95" s="13"/>
      <c r="K95" s="13"/>
      <c r="L95" s="13"/>
      <c r="M95" s="13"/>
      <c r="N95" s="13"/>
      <c r="O95" s="40">
        <f t="shared" si="10"/>
        <v>0</v>
      </c>
      <c r="P95" s="38" t="s">
        <v>276</v>
      </c>
      <c r="Q95" s="21"/>
      <c r="Z95" s="20" t="s">
        <v>276</v>
      </c>
    </row>
    <row r="96" ht="18" customHeight="1" spans="2:26">
      <c r="B96" s="12" t="s">
        <v>110</v>
      </c>
      <c r="C96" s="13"/>
      <c r="D96" s="13"/>
      <c r="E96" s="13"/>
      <c r="F96" s="13"/>
      <c r="G96" s="13"/>
      <c r="H96" s="13"/>
      <c r="I96" s="13"/>
      <c r="J96" s="13"/>
      <c r="K96" s="13"/>
      <c r="L96" s="13"/>
      <c r="M96" s="13"/>
      <c r="N96" s="13"/>
      <c r="O96" s="40">
        <f t="shared" si="10"/>
        <v>0</v>
      </c>
      <c r="P96" s="38" t="s">
        <v>276</v>
      </c>
      <c r="Q96" s="21"/>
      <c r="Z96" s="20" t="s">
        <v>276</v>
      </c>
    </row>
    <row r="97" ht="18" customHeight="1" spans="2:26">
      <c r="B97" s="12" t="s">
        <v>111</v>
      </c>
      <c r="C97" s="13"/>
      <c r="D97" s="13"/>
      <c r="E97" s="13"/>
      <c r="F97" s="13"/>
      <c r="G97" s="13"/>
      <c r="H97" s="13"/>
      <c r="I97" s="13"/>
      <c r="J97" s="13"/>
      <c r="K97" s="13"/>
      <c r="L97" s="13"/>
      <c r="M97" s="13"/>
      <c r="N97" s="13"/>
      <c r="O97" s="40">
        <f t="shared" si="10"/>
        <v>0</v>
      </c>
      <c r="P97" s="38" t="s">
        <v>276</v>
      </c>
      <c r="Q97" s="21"/>
      <c r="Z97" s="20" t="s">
        <v>276</v>
      </c>
    </row>
    <row r="98" ht="18" customHeight="1" spans="2:26">
      <c r="B98" s="12" t="s">
        <v>112</v>
      </c>
      <c r="C98" s="13"/>
      <c r="D98" s="13"/>
      <c r="E98" s="13"/>
      <c r="F98" s="13"/>
      <c r="G98" s="13"/>
      <c r="H98" s="13"/>
      <c r="I98" s="13"/>
      <c r="J98" s="13"/>
      <c r="K98" s="13"/>
      <c r="L98" s="13"/>
      <c r="M98" s="13"/>
      <c r="N98" s="13"/>
      <c r="O98" s="40">
        <f t="shared" si="10"/>
        <v>0</v>
      </c>
      <c r="P98" s="38" t="s">
        <v>276</v>
      </c>
      <c r="Q98" s="21"/>
      <c r="Z98" s="20" t="s">
        <v>276</v>
      </c>
    </row>
    <row r="99" ht="18" customHeight="1" spans="2:26">
      <c r="B99" s="12" t="s">
        <v>113</v>
      </c>
      <c r="C99" s="13"/>
      <c r="D99" s="13"/>
      <c r="E99" s="13"/>
      <c r="F99" s="13"/>
      <c r="G99" s="13"/>
      <c r="H99" s="13"/>
      <c r="I99" s="13"/>
      <c r="J99" s="13"/>
      <c r="K99" s="13"/>
      <c r="L99" s="13"/>
      <c r="M99" s="13"/>
      <c r="N99" s="13"/>
      <c r="O99" s="40">
        <f t="shared" si="10"/>
        <v>0</v>
      </c>
      <c r="P99" s="38" t="s">
        <v>276</v>
      </c>
      <c r="Q99" s="21"/>
      <c r="Z99" s="20" t="s">
        <v>276</v>
      </c>
    </row>
    <row r="100" ht="18" customHeight="1" spans="2:26">
      <c r="B100" s="12" t="s">
        <v>114</v>
      </c>
      <c r="C100" s="13"/>
      <c r="D100" s="13"/>
      <c r="E100" s="13"/>
      <c r="F100" s="13"/>
      <c r="G100" s="13"/>
      <c r="H100" s="13"/>
      <c r="I100" s="13"/>
      <c r="J100" s="13"/>
      <c r="K100" s="13"/>
      <c r="L100" s="13"/>
      <c r="M100" s="13"/>
      <c r="N100" s="13"/>
      <c r="O100" s="40">
        <f t="shared" si="10"/>
        <v>0</v>
      </c>
      <c r="P100" s="38" t="s">
        <v>276</v>
      </c>
      <c r="Q100" s="21"/>
      <c r="Z100" s="20" t="s">
        <v>276</v>
      </c>
    </row>
    <row r="101" ht="18" customHeight="1" spans="2:26">
      <c r="B101" s="12" t="s">
        <v>115</v>
      </c>
      <c r="C101" s="13"/>
      <c r="D101" s="13"/>
      <c r="E101" s="13"/>
      <c r="F101" s="13"/>
      <c r="G101" s="13"/>
      <c r="H101" s="13"/>
      <c r="I101" s="13"/>
      <c r="J101" s="13"/>
      <c r="K101" s="13"/>
      <c r="L101" s="13"/>
      <c r="M101" s="13"/>
      <c r="N101" s="13"/>
      <c r="O101" s="40">
        <f t="shared" si="10"/>
        <v>0</v>
      </c>
      <c r="P101" s="38" t="s">
        <v>276</v>
      </c>
      <c r="Q101" s="21"/>
      <c r="Z101" s="20" t="s">
        <v>276</v>
      </c>
    </row>
    <row r="102" ht="18" customHeight="1" spans="2:26">
      <c r="B102" s="12" t="s">
        <v>116</v>
      </c>
      <c r="C102" s="13"/>
      <c r="D102" s="13"/>
      <c r="E102" s="13"/>
      <c r="F102" s="13"/>
      <c r="G102" s="13"/>
      <c r="H102" s="13"/>
      <c r="I102" s="13"/>
      <c r="J102" s="13"/>
      <c r="K102" s="13"/>
      <c r="L102" s="13"/>
      <c r="M102" s="13"/>
      <c r="N102" s="13"/>
      <c r="O102" s="40">
        <f t="shared" si="10"/>
        <v>0</v>
      </c>
      <c r="P102" s="38" t="s">
        <v>276</v>
      </c>
      <c r="Q102" s="21"/>
      <c r="Z102" s="20" t="s">
        <v>276</v>
      </c>
    </row>
    <row r="103" ht="18" customHeight="1" spans="2:26">
      <c r="B103" s="12" t="s">
        <v>117</v>
      </c>
      <c r="C103" s="13"/>
      <c r="D103" s="13"/>
      <c r="E103" s="13"/>
      <c r="F103" s="13"/>
      <c r="G103" s="13"/>
      <c r="H103" s="13"/>
      <c r="I103" s="13"/>
      <c r="J103" s="13"/>
      <c r="K103" s="13"/>
      <c r="L103" s="13"/>
      <c r="M103" s="13"/>
      <c r="N103" s="13"/>
      <c r="O103" s="40">
        <f t="shared" si="10"/>
        <v>0</v>
      </c>
      <c r="P103" s="38" t="s">
        <v>276</v>
      </c>
      <c r="Q103" s="21"/>
      <c r="Z103" s="20" t="s">
        <v>276</v>
      </c>
    </row>
    <row r="104" ht="18" customHeight="1" spans="2:26">
      <c r="B104" s="12" t="s">
        <v>118</v>
      </c>
      <c r="C104" s="13"/>
      <c r="D104" s="13"/>
      <c r="E104" s="13"/>
      <c r="F104" s="13"/>
      <c r="G104" s="13"/>
      <c r="H104" s="13"/>
      <c r="I104" s="13"/>
      <c r="J104" s="13"/>
      <c r="K104" s="13"/>
      <c r="L104" s="13"/>
      <c r="M104" s="13"/>
      <c r="N104" s="13"/>
      <c r="O104" s="40">
        <f t="shared" si="10"/>
        <v>0</v>
      </c>
      <c r="P104" s="38" t="s">
        <v>276</v>
      </c>
      <c r="Q104" s="21"/>
      <c r="Z104" s="20" t="s">
        <v>276</v>
      </c>
    </row>
    <row r="105" ht="18" customHeight="1" spans="2:26">
      <c r="B105" s="12" t="s">
        <v>119</v>
      </c>
      <c r="C105" s="13"/>
      <c r="D105" s="13"/>
      <c r="E105" s="13"/>
      <c r="F105" s="13"/>
      <c r="G105" s="13"/>
      <c r="H105" s="13"/>
      <c r="I105" s="13"/>
      <c r="J105" s="13"/>
      <c r="K105" s="13"/>
      <c r="L105" s="13"/>
      <c r="M105" s="13"/>
      <c r="N105" s="13"/>
      <c r="O105" s="40">
        <f t="shared" ref="O105:O140" si="17">SUM(C105:N105)</f>
        <v>0</v>
      </c>
      <c r="P105" s="38" t="s">
        <v>276</v>
      </c>
      <c r="Q105" s="21"/>
      <c r="Z105" s="20" t="s">
        <v>276</v>
      </c>
    </row>
    <row r="106" ht="18" customHeight="1" spans="2:26">
      <c r="B106" s="12" t="s">
        <v>120</v>
      </c>
      <c r="C106" s="13"/>
      <c r="D106" s="13"/>
      <c r="E106" s="13"/>
      <c r="F106" s="13"/>
      <c r="G106" s="13"/>
      <c r="H106" s="13"/>
      <c r="I106" s="13"/>
      <c r="J106" s="13"/>
      <c r="K106" s="13"/>
      <c r="L106" s="13"/>
      <c r="M106" s="13"/>
      <c r="N106" s="13"/>
      <c r="O106" s="40">
        <f t="shared" si="17"/>
        <v>0</v>
      </c>
      <c r="P106" s="38" t="s">
        <v>276</v>
      </c>
      <c r="Q106" s="21"/>
      <c r="Z106" s="20" t="s">
        <v>276</v>
      </c>
    </row>
    <row r="107" ht="18" customHeight="1" spans="2:26">
      <c r="B107" s="12" t="s">
        <v>121</v>
      </c>
      <c r="C107" s="13"/>
      <c r="D107" s="13"/>
      <c r="E107" s="13"/>
      <c r="F107" s="13"/>
      <c r="G107" s="13"/>
      <c r="H107" s="13"/>
      <c r="I107" s="13"/>
      <c r="J107" s="13"/>
      <c r="K107" s="13"/>
      <c r="L107" s="13"/>
      <c r="M107" s="13"/>
      <c r="N107" s="13"/>
      <c r="O107" s="40">
        <f t="shared" si="17"/>
        <v>0</v>
      </c>
      <c r="P107" s="38" t="s">
        <v>276</v>
      </c>
      <c r="Q107" s="21"/>
      <c r="Z107" s="20" t="s">
        <v>276</v>
      </c>
    </row>
    <row r="108" ht="18" customHeight="1" spans="2:26">
      <c r="B108" s="12" t="s">
        <v>122</v>
      </c>
      <c r="C108" s="13"/>
      <c r="D108" s="13"/>
      <c r="E108" s="13"/>
      <c r="F108" s="13"/>
      <c r="G108" s="13"/>
      <c r="H108" s="13"/>
      <c r="I108" s="13"/>
      <c r="J108" s="13"/>
      <c r="K108" s="13"/>
      <c r="L108" s="13"/>
      <c r="M108" s="13"/>
      <c r="N108" s="13"/>
      <c r="O108" s="40">
        <f t="shared" si="17"/>
        <v>0</v>
      </c>
      <c r="P108" s="38" t="s">
        <v>276</v>
      </c>
      <c r="Q108" s="21"/>
      <c r="Z108" s="20" t="s">
        <v>276</v>
      </c>
    </row>
    <row r="109" ht="18" customHeight="1" spans="2:26">
      <c r="B109" s="12" t="s">
        <v>123</v>
      </c>
      <c r="C109" s="13"/>
      <c r="D109" s="13"/>
      <c r="E109" s="13"/>
      <c r="F109" s="13"/>
      <c r="G109" s="13"/>
      <c r="H109" s="13"/>
      <c r="I109" s="13"/>
      <c r="J109" s="13"/>
      <c r="K109" s="13"/>
      <c r="L109" s="13"/>
      <c r="M109" s="13"/>
      <c r="N109" s="13"/>
      <c r="O109" s="40">
        <f t="shared" si="17"/>
        <v>0</v>
      </c>
      <c r="P109" s="38" t="s">
        <v>276</v>
      </c>
      <c r="Q109" s="21"/>
      <c r="Z109" s="20" t="s">
        <v>276</v>
      </c>
    </row>
    <row r="110" ht="18" customHeight="1" spans="2:26">
      <c r="B110" s="12" t="s">
        <v>124</v>
      </c>
      <c r="C110" s="13"/>
      <c r="D110" s="13"/>
      <c r="E110" s="13"/>
      <c r="F110" s="13"/>
      <c r="G110" s="13"/>
      <c r="H110" s="13"/>
      <c r="I110" s="13"/>
      <c r="J110" s="13"/>
      <c r="K110" s="13"/>
      <c r="L110" s="13"/>
      <c r="M110" s="13"/>
      <c r="N110" s="13"/>
      <c r="O110" s="40">
        <f t="shared" si="17"/>
        <v>0</v>
      </c>
      <c r="P110" s="38" t="s">
        <v>276</v>
      </c>
      <c r="Q110" s="21"/>
      <c r="Z110" s="20" t="s">
        <v>276</v>
      </c>
    </row>
    <row r="111" ht="18" customHeight="1" spans="2:26">
      <c r="B111" s="22" t="s">
        <v>125</v>
      </c>
      <c r="C111" s="13"/>
      <c r="D111" s="13"/>
      <c r="E111" s="13"/>
      <c r="F111" s="13"/>
      <c r="G111" s="13"/>
      <c r="H111" s="13"/>
      <c r="I111" s="13"/>
      <c r="J111" s="13"/>
      <c r="K111" s="13"/>
      <c r="L111" s="13"/>
      <c r="M111" s="13"/>
      <c r="N111" s="13"/>
      <c r="O111" s="40">
        <f t="shared" si="17"/>
        <v>0</v>
      </c>
      <c r="P111" s="38" t="s">
        <v>276</v>
      </c>
      <c r="Q111" s="21"/>
      <c r="Z111" s="20" t="s">
        <v>276</v>
      </c>
    </row>
    <row r="112" ht="18" customHeight="1" spans="2:26">
      <c r="B112" s="22" t="s">
        <v>126</v>
      </c>
      <c r="C112" s="13"/>
      <c r="D112" s="13"/>
      <c r="E112" s="13"/>
      <c r="F112" s="13"/>
      <c r="G112" s="13"/>
      <c r="H112" s="13"/>
      <c r="I112" s="13"/>
      <c r="J112" s="13"/>
      <c r="K112" s="13"/>
      <c r="L112" s="13"/>
      <c r="M112" s="13"/>
      <c r="N112" s="13"/>
      <c r="O112" s="40">
        <f t="shared" si="17"/>
        <v>0</v>
      </c>
      <c r="P112" s="38" t="s">
        <v>276</v>
      </c>
      <c r="Q112" s="21"/>
      <c r="Z112" s="20" t="s">
        <v>276</v>
      </c>
    </row>
    <row r="113" ht="18" customHeight="1" spans="2:26">
      <c r="B113" s="11" t="s">
        <v>127</v>
      </c>
      <c r="C113" s="10">
        <f>SUM(C114:C118)</f>
        <v>0</v>
      </c>
      <c r="D113" s="10">
        <f t="shared" ref="D113:N113" si="18">SUM(D114:D118)</f>
        <v>0</v>
      </c>
      <c r="E113" s="10">
        <f t="shared" si="18"/>
        <v>0</v>
      </c>
      <c r="F113" s="10">
        <f t="shared" si="18"/>
        <v>0</v>
      </c>
      <c r="G113" s="10">
        <f t="shared" si="18"/>
        <v>0</v>
      </c>
      <c r="H113" s="10">
        <f t="shared" si="18"/>
        <v>0</v>
      </c>
      <c r="I113" s="10">
        <f t="shared" si="18"/>
        <v>0</v>
      </c>
      <c r="J113" s="10">
        <f t="shared" si="18"/>
        <v>0</v>
      </c>
      <c r="K113" s="10">
        <f t="shared" si="18"/>
        <v>0</v>
      </c>
      <c r="L113" s="10">
        <f t="shared" si="18"/>
        <v>0</v>
      </c>
      <c r="M113" s="10">
        <f t="shared" si="18"/>
        <v>0</v>
      </c>
      <c r="N113" s="10">
        <f t="shared" si="18"/>
        <v>0</v>
      </c>
      <c r="O113" s="39">
        <f t="shared" si="17"/>
        <v>0</v>
      </c>
      <c r="P113" s="38" t="s">
        <v>176</v>
      </c>
      <c r="Q113" s="21"/>
      <c r="Z113" s="17" t="s">
        <v>176</v>
      </c>
    </row>
    <row r="114" ht="18" customHeight="1" spans="2:26">
      <c r="B114" s="12" t="s">
        <v>128</v>
      </c>
      <c r="C114" s="13"/>
      <c r="D114" s="13"/>
      <c r="E114" s="13"/>
      <c r="F114" s="13"/>
      <c r="G114" s="13"/>
      <c r="H114" s="13"/>
      <c r="I114" s="13"/>
      <c r="J114" s="13"/>
      <c r="K114" s="13"/>
      <c r="L114" s="13"/>
      <c r="M114" s="13"/>
      <c r="N114" s="13"/>
      <c r="O114" s="40">
        <f t="shared" si="17"/>
        <v>0</v>
      </c>
      <c r="P114" s="38" t="s">
        <v>276</v>
      </c>
      <c r="Q114" s="21"/>
      <c r="Z114" s="20" t="s">
        <v>276</v>
      </c>
    </row>
    <row r="115" ht="18" customHeight="1" spans="2:26">
      <c r="B115" s="12" t="s">
        <v>129</v>
      </c>
      <c r="C115" s="13"/>
      <c r="D115" s="13"/>
      <c r="E115" s="13"/>
      <c r="F115" s="13"/>
      <c r="G115" s="13"/>
      <c r="H115" s="13"/>
      <c r="I115" s="13"/>
      <c r="J115" s="13"/>
      <c r="K115" s="13"/>
      <c r="L115" s="13"/>
      <c r="M115" s="13"/>
      <c r="N115" s="13"/>
      <c r="O115" s="40">
        <f t="shared" si="17"/>
        <v>0</v>
      </c>
      <c r="P115" s="38" t="s">
        <v>276</v>
      </c>
      <c r="Q115" s="21"/>
      <c r="Z115" s="20" t="s">
        <v>276</v>
      </c>
    </row>
    <row r="116" ht="18" customHeight="1" spans="2:26">
      <c r="B116" s="12" t="s">
        <v>130</v>
      </c>
      <c r="C116" s="13"/>
      <c r="D116" s="13"/>
      <c r="E116" s="13"/>
      <c r="F116" s="13"/>
      <c r="G116" s="13"/>
      <c r="H116" s="13"/>
      <c r="I116" s="13"/>
      <c r="J116" s="13"/>
      <c r="K116" s="13"/>
      <c r="L116" s="13"/>
      <c r="M116" s="13"/>
      <c r="N116" s="13"/>
      <c r="O116" s="40">
        <f t="shared" si="17"/>
        <v>0</v>
      </c>
      <c r="P116" s="38" t="s">
        <v>276</v>
      </c>
      <c r="Q116" s="21"/>
      <c r="Z116" s="20" t="s">
        <v>276</v>
      </c>
    </row>
    <row r="117" ht="18" customHeight="1" spans="2:26">
      <c r="B117" s="12" t="s">
        <v>131</v>
      </c>
      <c r="C117" s="13"/>
      <c r="D117" s="13"/>
      <c r="E117" s="13"/>
      <c r="F117" s="13"/>
      <c r="G117" s="13"/>
      <c r="H117" s="13"/>
      <c r="I117" s="13"/>
      <c r="J117" s="13"/>
      <c r="K117" s="13"/>
      <c r="L117" s="13"/>
      <c r="M117" s="13"/>
      <c r="N117" s="13"/>
      <c r="O117" s="40">
        <f t="shared" si="17"/>
        <v>0</v>
      </c>
      <c r="P117" s="38" t="s">
        <v>276</v>
      </c>
      <c r="Q117" s="21"/>
      <c r="Z117" s="20" t="s">
        <v>276</v>
      </c>
    </row>
    <row r="118" ht="18" customHeight="1" spans="2:26">
      <c r="B118" s="12" t="s">
        <v>132</v>
      </c>
      <c r="C118" s="13"/>
      <c r="D118" s="13"/>
      <c r="E118" s="13"/>
      <c r="F118" s="13"/>
      <c r="G118" s="13"/>
      <c r="H118" s="13"/>
      <c r="I118" s="13"/>
      <c r="J118" s="13"/>
      <c r="K118" s="13"/>
      <c r="L118" s="13"/>
      <c r="M118" s="13"/>
      <c r="N118" s="13"/>
      <c r="O118" s="40">
        <f t="shared" si="17"/>
        <v>0</v>
      </c>
      <c r="P118" s="38" t="s">
        <v>276</v>
      </c>
      <c r="Q118" s="21"/>
      <c r="Z118" s="20" t="s">
        <v>276</v>
      </c>
    </row>
    <row r="119" ht="18" customHeight="1" spans="2:26">
      <c r="B119" s="11" t="s">
        <v>133</v>
      </c>
      <c r="C119" s="10">
        <f>SUM(C120:C127)</f>
        <v>0</v>
      </c>
      <c r="D119" s="10">
        <f t="shared" ref="D119:N119" si="19">SUM(D120:D127)</f>
        <v>0</v>
      </c>
      <c r="E119" s="10">
        <f t="shared" si="19"/>
        <v>0</v>
      </c>
      <c r="F119" s="10">
        <f t="shared" si="19"/>
        <v>0</v>
      </c>
      <c r="G119" s="10">
        <f t="shared" si="19"/>
        <v>0</v>
      </c>
      <c r="H119" s="10">
        <f t="shared" si="19"/>
        <v>0</v>
      </c>
      <c r="I119" s="10">
        <f t="shared" si="19"/>
        <v>0</v>
      </c>
      <c r="J119" s="10">
        <f t="shared" si="19"/>
        <v>0</v>
      </c>
      <c r="K119" s="10">
        <f t="shared" si="19"/>
        <v>0</v>
      </c>
      <c r="L119" s="10">
        <f t="shared" si="19"/>
        <v>0</v>
      </c>
      <c r="M119" s="10">
        <f t="shared" si="19"/>
        <v>0</v>
      </c>
      <c r="N119" s="10">
        <f t="shared" si="19"/>
        <v>0</v>
      </c>
      <c r="O119" s="39">
        <f t="shared" si="17"/>
        <v>0</v>
      </c>
      <c r="P119" s="38" t="s">
        <v>176</v>
      </c>
      <c r="Q119" s="21"/>
      <c r="Z119" s="17" t="s">
        <v>176</v>
      </c>
    </row>
    <row r="120" ht="18" customHeight="1" spans="2:26">
      <c r="B120" s="12" t="s">
        <v>134</v>
      </c>
      <c r="C120" s="13"/>
      <c r="D120" s="13"/>
      <c r="E120" s="13"/>
      <c r="F120" s="13"/>
      <c r="G120" s="13"/>
      <c r="H120" s="13"/>
      <c r="I120" s="13"/>
      <c r="J120" s="13"/>
      <c r="K120" s="13"/>
      <c r="L120" s="13"/>
      <c r="M120" s="13"/>
      <c r="N120" s="13"/>
      <c r="O120" s="40">
        <f t="shared" si="17"/>
        <v>0</v>
      </c>
      <c r="P120" s="38" t="s">
        <v>276</v>
      </c>
      <c r="Q120" s="21"/>
      <c r="Z120" s="20" t="s">
        <v>276</v>
      </c>
    </row>
    <row r="121" ht="18" customHeight="1" spans="2:26">
      <c r="B121" s="12" t="s">
        <v>135</v>
      </c>
      <c r="C121" s="13"/>
      <c r="D121" s="13"/>
      <c r="E121" s="13"/>
      <c r="F121" s="13"/>
      <c r="G121" s="13"/>
      <c r="H121" s="13"/>
      <c r="I121" s="13"/>
      <c r="J121" s="13"/>
      <c r="K121" s="13"/>
      <c r="L121" s="13"/>
      <c r="M121" s="13"/>
      <c r="N121" s="13"/>
      <c r="O121" s="40">
        <f t="shared" si="17"/>
        <v>0</v>
      </c>
      <c r="P121" s="38" t="s">
        <v>276</v>
      </c>
      <c r="Q121" s="21"/>
      <c r="Z121" s="20" t="s">
        <v>276</v>
      </c>
    </row>
    <row r="122" ht="18" customHeight="1" spans="2:26">
      <c r="B122" s="12" t="s">
        <v>136</v>
      </c>
      <c r="C122" s="13"/>
      <c r="D122" s="13"/>
      <c r="E122" s="13"/>
      <c r="F122" s="13"/>
      <c r="G122" s="13"/>
      <c r="H122" s="13"/>
      <c r="I122" s="13"/>
      <c r="J122" s="13"/>
      <c r="K122" s="13"/>
      <c r="L122" s="13"/>
      <c r="M122" s="13"/>
      <c r="N122" s="13"/>
      <c r="O122" s="40">
        <f t="shared" si="17"/>
        <v>0</v>
      </c>
      <c r="P122" s="38" t="s">
        <v>276</v>
      </c>
      <c r="Q122" s="21"/>
      <c r="Z122" s="20" t="s">
        <v>276</v>
      </c>
    </row>
    <row r="123" ht="18" customHeight="1" spans="2:26">
      <c r="B123" s="12" t="s">
        <v>137</v>
      </c>
      <c r="C123" s="13"/>
      <c r="D123" s="13"/>
      <c r="E123" s="13"/>
      <c r="F123" s="13"/>
      <c r="G123" s="13"/>
      <c r="H123" s="13"/>
      <c r="I123" s="13"/>
      <c r="J123" s="13"/>
      <c r="K123" s="13"/>
      <c r="L123" s="13"/>
      <c r="M123" s="13"/>
      <c r="N123" s="13"/>
      <c r="O123" s="40">
        <f t="shared" si="17"/>
        <v>0</v>
      </c>
      <c r="P123" s="38" t="s">
        <v>276</v>
      </c>
      <c r="Q123" s="21"/>
      <c r="Z123" s="20" t="s">
        <v>276</v>
      </c>
    </row>
    <row r="124" ht="18" customHeight="1" spans="2:26">
      <c r="B124" s="12" t="s">
        <v>138</v>
      </c>
      <c r="C124" s="13"/>
      <c r="D124" s="13"/>
      <c r="E124" s="13"/>
      <c r="F124" s="13"/>
      <c r="G124" s="13"/>
      <c r="H124" s="13"/>
      <c r="I124" s="13"/>
      <c r="J124" s="13"/>
      <c r="K124" s="13"/>
      <c r="L124" s="13"/>
      <c r="M124" s="13"/>
      <c r="N124" s="13"/>
      <c r="O124" s="40">
        <f t="shared" si="17"/>
        <v>0</v>
      </c>
      <c r="P124" s="38" t="s">
        <v>276</v>
      </c>
      <c r="Q124" s="21"/>
      <c r="Z124" s="20" t="s">
        <v>276</v>
      </c>
    </row>
    <row r="125" ht="18" customHeight="1" spans="2:26">
      <c r="B125" s="12" t="s">
        <v>139</v>
      </c>
      <c r="C125" s="13"/>
      <c r="D125" s="13"/>
      <c r="E125" s="13"/>
      <c r="F125" s="13"/>
      <c r="G125" s="13"/>
      <c r="H125" s="13"/>
      <c r="I125" s="13"/>
      <c r="J125" s="13"/>
      <c r="K125" s="13"/>
      <c r="L125" s="13"/>
      <c r="M125" s="13"/>
      <c r="N125" s="13"/>
      <c r="O125" s="40">
        <f t="shared" si="17"/>
        <v>0</v>
      </c>
      <c r="P125" s="38" t="s">
        <v>276</v>
      </c>
      <c r="Q125" s="21"/>
      <c r="Z125" s="20" t="s">
        <v>276</v>
      </c>
    </row>
    <row r="126" ht="18" customHeight="1" spans="2:26">
      <c r="B126" s="12" t="s">
        <v>140</v>
      </c>
      <c r="C126" s="13"/>
      <c r="D126" s="13"/>
      <c r="E126" s="13"/>
      <c r="F126" s="13"/>
      <c r="G126" s="13"/>
      <c r="H126" s="13"/>
      <c r="I126" s="13"/>
      <c r="J126" s="13"/>
      <c r="K126" s="13"/>
      <c r="L126" s="13"/>
      <c r="M126" s="13"/>
      <c r="N126" s="13"/>
      <c r="O126" s="40">
        <f t="shared" si="17"/>
        <v>0</v>
      </c>
      <c r="P126" s="38" t="s">
        <v>276</v>
      </c>
      <c r="Q126" s="21"/>
      <c r="Z126" s="20" t="s">
        <v>276</v>
      </c>
    </row>
    <row r="127" ht="18" customHeight="1" spans="2:26">
      <c r="B127" s="12" t="s">
        <v>141</v>
      </c>
      <c r="C127" s="13"/>
      <c r="D127" s="13"/>
      <c r="E127" s="13"/>
      <c r="F127" s="13"/>
      <c r="G127" s="13"/>
      <c r="H127" s="13"/>
      <c r="I127" s="13"/>
      <c r="J127" s="13"/>
      <c r="K127" s="13"/>
      <c r="L127" s="13"/>
      <c r="M127" s="13"/>
      <c r="N127" s="13"/>
      <c r="O127" s="40">
        <f t="shared" si="17"/>
        <v>0</v>
      </c>
      <c r="P127" s="38" t="s">
        <v>276</v>
      </c>
      <c r="Q127" s="21"/>
      <c r="Z127" s="20" t="s">
        <v>276</v>
      </c>
    </row>
    <row r="128" ht="18" customHeight="1" spans="2:26">
      <c r="B128" s="11" t="s">
        <v>142</v>
      </c>
      <c r="C128" s="10">
        <f t="shared" ref="C128:N128" si="20">C4-C56-C73-C74-C119</f>
        <v>0</v>
      </c>
      <c r="D128" s="10">
        <f t="shared" si="20"/>
        <v>0</v>
      </c>
      <c r="E128" s="10">
        <f t="shared" si="20"/>
        <v>0</v>
      </c>
      <c r="F128" s="10">
        <f t="shared" si="20"/>
        <v>0</v>
      </c>
      <c r="G128" s="10">
        <f t="shared" si="20"/>
        <v>0</v>
      </c>
      <c r="H128" s="10">
        <f t="shared" si="20"/>
        <v>0</v>
      </c>
      <c r="I128" s="10">
        <f t="shared" si="20"/>
        <v>0</v>
      </c>
      <c r="J128" s="10">
        <f t="shared" si="20"/>
        <v>0</v>
      </c>
      <c r="K128" s="10">
        <f t="shared" si="20"/>
        <v>0</v>
      </c>
      <c r="L128" s="10">
        <f t="shared" si="20"/>
        <v>0</v>
      </c>
      <c r="M128" s="10">
        <f t="shared" si="20"/>
        <v>0</v>
      </c>
      <c r="N128" s="10">
        <f t="shared" si="20"/>
        <v>0</v>
      </c>
      <c r="O128" s="39">
        <f t="shared" si="17"/>
        <v>0</v>
      </c>
      <c r="P128" s="38" t="s">
        <v>176</v>
      </c>
      <c r="Q128" s="21"/>
      <c r="Z128" s="17" t="s">
        <v>176</v>
      </c>
    </row>
    <row r="129" ht="18" customHeight="1" spans="2:26">
      <c r="B129" s="11" t="s">
        <v>143</v>
      </c>
      <c r="C129" s="10">
        <f>C130-C131+C132-C133</f>
        <v>0</v>
      </c>
      <c r="D129" s="10">
        <f t="shared" ref="D129:N129" si="21">D130-D131+D132-D133</f>
        <v>0</v>
      </c>
      <c r="E129" s="10">
        <f t="shared" si="21"/>
        <v>0</v>
      </c>
      <c r="F129" s="10">
        <f t="shared" si="21"/>
        <v>0</v>
      </c>
      <c r="G129" s="10">
        <f t="shared" si="21"/>
        <v>0</v>
      </c>
      <c r="H129" s="10">
        <f t="shared" si="21"/>
        <v>0</v>
      </c>
      <c r="I129" s="10">
        <f t="shared" si="21"/>
        <v>0</v>
      </c>
      <c r="J129" s="10">
        <f t="shared" si="21"/>
        <v>0</v>
      </c>
      <c r="K129" s="10">
        <f t="shared" si="21"/>
        <v>0</v>
      </c>
      <c r="L129" s="10">
        <f t="shared" si="21"/>
        <v>0</v>
      </c>
      <c r="M129" s="10">
        <f t="shared" si="21"/>
        <v>0</v>
      </c>
      <c r="N129" s="10">
        <f t="shared" si="21"/>
        <v>0</v>
      </c>
      <c r="O129" s="39">
        <f t="shared" si="17"/>
        <v>0</v>
      </c>
      <c r="P129" s="38" t="s">
        <v>176</v>
      </c>
      <c r="Q129" s="21"/>
      <c r="Z129" s="17" t="s">
        <v>176</v>
      </c>
    </row>
    <row r="130" ht="18" customHeight="1" spans="2:26">
      <c r="B130" s="11" t="s">
        <v>144</v>
      </c>
      <c r="C130" s="13"/>
      <c r="D130" s="13"/>
      <c r="E130" s="13"/>
      <c r="F130" s="13"/>
      <c r="G130" s="13"/>
      <c r="H130" s="13"/>
      <c r="I130" s="13"/>
      <c r="J130" s="13"/>
      <c r="K130" s="13"/>
      <c r="L130" s="13"/>
      <c r="M130" s="13"/>
      <c r="N130" s="13"/>
      <c r="O130" s="40">
        <f t="shared" si="17"/>
        <v>0</v>
      </c>
      <c r="P130" s="38" t="s">
        <v>276</v>
      </c>
      <c r="Q130" s="21"/>
      <c r="Z130" s="20" t="s">
        <v>276</v>
      </c>
    </row>
    <row r="131" ht="18" customHeight="1" spans="2:26">
      <c r="B131" s="11" t="s">
        <v>145</v>
      </c>
      <c r="C131" s="13"/>
      <c r="D131" s="13"/>
      <c r="E131" s="13"/>
      <c r="F131" s="13"/>
      <c r="G131" s="13"/>
      <c r="H131" s="13"/>
      <c r="I131" s="13"/>
      <c r="J131" s="13"/>
      <c r="K131" s="13"/>
      <c r="L131" s="13"/>
      <c r="M131" s="13"/>
      <c r="N131" s="13"/>
      <c r="O131" s="40">
        <f t="shared" si="17"/>
        <v>0</v>
      </c>
      <c r="P131" s="38" t="s">
        <v>276</v>
      </c>
      <c r="Q131" s="21"/>
      <c r="Z131" s="20" t="s">
        <v>276</v>
      </c>
    </row>
    <row r="132" ht="18" customHeight="1" spans="2:26">
      <c r="B132" s="11" t="s">
        <v>146</v>
      </c>
      <c r="C132" s="13"/>
      <c r="D132" s="13"/>
      <c r="E132" s="13"/>
      <c r="F132" s="13"/>
      <c r="G132" s="13"/>
      <c r="H132" s="13"/>
      <c r="I132" s="13"/>
      <c r="J132" s="13"/>
      <c r="K132" s="13"/>
      <c r="L132" s="13"/>
      <c r="M132" s="13"/>
      <c r="N132" s="13"/>
      <c r="O132" s="40">
        <f t="shared" si="17"/>
        <v>0</v>
      </c>
      <c r="P132" s="38" t="s">
        <v>276</v>
      </c>
      <c r="Q132" s="21"/>
      <c r="Z132" s="20" t="s">
        <v>276</v>
      </c>
    </row>
    <row r="133" ht="18" customHeight="1" spans="2:26">
      <c r="B133" s="11" t="s">
        <v>147</v>
      </c>
      <c r="C133" s="13"/>
      <c r="D133" s="13"/>
      <c r="E133" s="13"/>
      <c r="F133" s="13"/>
      <c r="G133" s="13"/>
      <c r="H133" s="13"/>
      <c r="I133" s="13"/>
      <c r="J133" s="13"/>
      <c r="K133" s="13"/>
      <c r="L133" s="13"/>
      <c r="M133" s="13"/>
      <c r="N133" s="13"/>
      <c r="O133" s="40">
        <f t="shared" si="17"/>
        <v>0</v>
      </c>
      <c r="P133" s="38" t="s">
        <v>276</v>
      </c>
      <c r="Q133" s="21"/>
      <c r="Z133" s="20" t="s">
        <v>276</v>
      </c>
    </row>
    <row r="134" ht="18" customHeight="1" spans="2:26">
      <c r="B134" s="11" t="s">
        <v>148</v>
      </c>
      <c r="C134" s="13"/>
      <c r="D134" s="13"/>
      <c r="E134" s="13"/>
      <c r="F134" s="13"/>
      <c r="G134" s="13"/>
      <c r="H134" s="13"/>
      <c r="I134" s="13"/>
      <c r="J134" s="13"/>
      <c r="K134" s="13"/>
      <c r="L134" s="13"/>
      <c r="M134" s="13"/>
      <c r="N134" s="13"/>
      <c r="O134" s="40">
        <f t="shared" si="17"/>
        <v>0</v>
      </c>
      <c r="P134" s="38" t="s">
        <v>276</v>
      </c>
      <c r="Q134" s="21"/>
      <c r="Z134" s="20" t="s">
        <v>276</v>
      </c>
    </row>
    <row r="135" ht="18" customHeight="1" spans="2:26">
      <c r="B135" s="11" t="s">
        <v>149</v>
      </c>
      <c r="C135" s="13"/>
      <c r="D135" s="13"/>
      <c r="E135" s="13"/>
      <c r="F135" s="13"/>
      <c r="G135" s="13"/>
      <c r="H135" s="13"/>
      <c r="I135" s="13"/>
      <c r="J135" s="13"/>
      <c r="K135" s="13"/>
      <c r="L135" s="13"/>
      <c r="M135" s="13"/>
      <c r="N135" s="13"/>
      <c r="O135" s="40">
        <f t="shared" si="17"/>
        <v>0</v>
      </c>
      <c r="P135" s="38" t="s">
        <v>276</v>
      </c>
      <c r="Q135" s="21"/>
      <c r="Z135" s="20" t="s">
        <v>276</v>
      </c>
    </row>
    <row r="136" ht="18" customHeight="1" spans="2:26">
      <c r="B136" s="11" t="s">
        <v>150</v>
      </c>
      <c r="C136" s="13"/>
      <c r="D136" s="13"/>
      <c r="E136" s="13"/>
      <c r="F136" s="13"/>
      <c r="G136" s="13"/>
      <c r="H136" s="13"/>
      <c r="I136" s="13"/>
      <c r="J136" s="13"/>
      <c r="K136" s="13"/>
      <c r="L136" s="13"/>
      <c r="M136" s="13"/>
      <c r="N136" s="13"/>
      <c r="O136" s="40">
        <f t="shared" si="17"/>
        <v>0</v>
      </c>
      <c r="P136" s="38" t="s">
        <v>276</v>
      </c>
      <c r="Q136" s="21"/>
      <c r="Z136" s="20" t="s">
        <v>276</v>
      </c>
    </row>
    <row r="137" ht="18" customHeight="1" spans="2:26">
      <c r="B137" s="11" t="s">
        <v>151</v>
      </c>
      <c r="C137" s="13"/>
      <c r="D137" s="13"/>
      <c r="E137" s="13"/>
      <c r="F137" s="13"/>
      <c r="G137" s="13"/>
      <c r="H137" s="13"/>
      <c r="I137" s="13"/>
      <c r="J137" s="13"/>
      <c r="K137" s="13"/>
      <c r="L137" s="13"/>
      <c r="M137" s="13"/>
      <c r="N137" s="13"/>
      <c r="O137" s="40">
        <f t="shared" si="17"/>
        <v>0</v>
      </c>
      <c r="P137" s="38" t="s">
        <v>276</v>
      </c>
      <c r="Q137" s="21"/>
      <c r="Z137" s="20" t="s">
        <v>276</v>
      </c>
    </row>
    <row r="138" ht="18" customHeight="1" spans="2:26">
      <c r="B138" s="11" t="s">
        <v>152</v>
      </c>
      <c r="C138" s="10">
        <f>C128+C129-C134+C135+C136-C137</f>
        <v>0</v>
      </c>
      <c r="D138" s="10">
        <f t="shared" ref="D138:N138" si="22">D128+D129-D134+D135+D136-D137</f>
        <v>0</v>
      </c>
      <c r="E138" s="10">
        <f t="shared" si="22"/>
        <v>0</v>
      </c>
      <c r="F138" s="10">
        <f t="shared" si="22"/>
        <v>0</v>
      </c>
      <c r="G138" s="10">
        <f t="shared" si="22"/>
        <v>0</v>
      </c>
      <c r="H138" s="10">
        <f t="shared" si="22"/>
        <v>0</v>
      </c>
      <c r="I138" s="10">
        <f t="shared" si="22"/>
        <v>0</v>
      </c>
      <c r="J138" s="10">
        <f t="shared" si="22"/>
        <v>0</v>
      </c>
      <c r="K138" s="10">
        <f t="shared" si="22"/>
        <v>0</v>
      </c>
      <c r="L138" s="10">
        <f t="shared" si="22"/>
        <v>0</v>
      </c>
      <c r="M138" s="10">
        <f t="shared" si="22"/>
        <v>0</v>
      </c>
      <c r="N138" s="10">
        <f t="shared" si="22"/>
        <v>0</v>
      </c>
      <c r="O138" s="39">
        <f t="shared" si="17"/>
        <v>0</v>
      </c>
      <c r="P138" s="38" t="s">
        <v>176</v>
      </c>
      <c r="Q138" s="21"/>
      <c r="Z138" s="17" t="s">
        <v>176</v>
      </c>
    </row>
    <row r="139" ht="18" customHeight="1" spans="2:26">
      <c r="B139" s="11" t="s">
        <v>153</v>
      </c>
      <c r="C139" s="13"/>
      <c r="D139" s="13"/>
      <c r="E139" s="13"/>
      <c r="F139" s="13"/>
      <c r="G139" s="13"/>
      <c r="H139" s="13"/>
      <c r="I139" s="13"/>
      <c r="J139" s="13"/>
      <c r="K139" s="13"/>
      <c r="L139" s="13"/>
      <c r="M139" s="13"/>
      <c r="N139" s="13"/>
      <c r="O139" s="40">
        <f t="shared" si="17"/>
        <v>0</v>
      </c>
      <c r="P139" s="38" t="s">
        <v>276</v>
      </c>
      <c r="Q139" s="21"/>
      <c r="Z139" s="20" t="s">
        <v>276</v>
      </c>
    </row>
    <row r="140" ht="18" customHeight="1" spans="2:26">
      <c r="B140" s="11" t="s">
        <v>154</v>
      </c>
      <c r="C140" s="10">
        <f>C138-C139</f>
        <v>0</v>
      </c>
      <c r="D140" s="10">
        <f t="shared" ref="D140:N140" si="23">D138-D139</f>
        <v>0</v>
      </c>
      <c r="E140" s="10">
        <f t="shared" si="23"/>
        <v>0</v>
      </c>
      <c r="F140" s="10">
        <f t="shared" si="23"/>
        <v>0</v>
      </c>
      <c r="G140" s="10">
        <f t="shared" si="23"/>
        <v>0</v>
      </c>
      <c r="H140" s="10">
        <f t="shared" si="23"/>
        <v>0</v>
      </c>
      <c r="I140" s="10">
        <f t="shared" si="23"/>
        <v>0</v>
      </c>
      <c r="J140" s="10">
        <f t="shared" si="23"/>
        <v>0</v>
      </c>
      <c r="K140" s="10">
        <f t="shared" si="23"/>
        <v>0</v>
      </c>
      <c r="L140" s="10">
        <f t="shared" si="23"/>
        <v>0</v>
      </c>
      <c r="M140" s="10">
        <f t="shared" si="23"/>
        <v>0</v>
      </c>
      <c r="N140" s="10">
        <f t="shared" si="23"/>
        <v>0</v>
      </c>
      <c r="O140" s="39">
        <f t="shared" si="17"/>
        <v>0</v>
      </c>
      <c r="P140" s="38" t="s">
        <v>176</v>
      </c>
      <c r="Q140" s="21"/>
      <c r="Z140" s="17" t="s">
        <v>176</v>
      </c>
    </row>
    <row r="141" ht="18" customHeight="1" spans="2:26">
      <c r="B141" s="46">
        <v>14</v>
      </c>
      <c r="C141" s="13"/>
      <c r="D141" s="13"/>
      <c r="E141" s="13"/>
      <c r="F141" s="13"/>
      <c r="G141" s="13"/>
      <c r="H141" s="13"/>
      <c r="I141" s="13"/>
      <c r="J141" s="13"/>
      <c r="K141" s="13"/>
      <c r="L141" s="13"/>
      <c r="M141" s="13"/>
      <c r="N141" s="13"/>
      <c r="O141" s="40">
        <f t="shared" ref="O141:O143" si="24">SUM(C141:N141)</f>
        <v>0</v>
      </c>
      <c r="P141" s="38" t="s">
        <v>276</v>
      </c>
      <c r="Z141" s="20" t="s">
        <v>276</v>
      </c>
    </row>
    <row r="142" ht="18" customHeight="1" spans="2:26">
      <c r="B142" s="11" t="s">
        <v>155</v>
      </c>
      <c r="C142" s="13"/>
      <c r="D142" s="13"/>
      <c r="E142" s="13"/>
      <c r="F142" s="13"/>
      <c r="G142" s="13"/>
      <c r="H142" s="13"/>
      <c r="I142" s="13"/>
      <c r="J142" s="13"/>
      <c r="K142" s="13"/>
      <c r="L142" s="13"/>
      <c r="M142" s="13"/>
      <c r="N142" s="13"/>
      <c r="O142" s="40">
        <f t="shared" si="24"/>
        <v>0</v>
      </c>
      <c r="P142" s="38" t="s">
        <v>276</v>
      </c>
      <c r="Z142" s="20" t="s">
        <v>276</v>
      </c>
    </row>
    <row r="143" ht="18" customHeight="1" spans="2:26">
      <c r="B143" s="47" t="s">
        <v>156</v>
      </c>
      <c r="C143" s="26">
        <f>C140-C141-C142</f>
        <v>0</v>
      </c>
      <c r="D143" s="26">
        <f t="shared" ref="D143:N143" si="25">D140-D141-D142</f>
        <v>0</v>
      </c>
      <c r="E143" s="26">
        <f t="shared" si="25"/>
        <v>0</v>
      </c>
      <c r="F143" s="26">
        <f t="shared" si="25"/>
        <v>0</v>
      </c>
      <c r="G143" s="26">
        <f t="shared" si="25"/>
        <v>0</v>
      </c>
      <c r="H143" s="26">
        <f t="shared" si="25"/>
        <v>0</v>
      </c>
      <c r="I143" s="26">
        <f t="shared" si="25"/>
        <v>0</v>
      </c>
      <c r="J143" s="26">
        <f t="shared" si="25"/>
        <v>0</v>
      </c>
      <c r="K143" s="26">
        <f t="shared" si="25"/>
        <v>0</v>
      </c>
      <c r="L143" s="26">
        <f t="shared" si="25"/>
        <v>0</v>
      </c>
      <c r="M143" s="26">
        <f t="shared" si="25"/>
        <v>0</v>
      </c>
      <c r="N143" s="26">
        <f t="shared" si="25"/>
        <v>0</v>
      </c>
      <c r="O143" s="41">
        <f t="shared" si="24"/>
        <v>0</v>
      </c>
      <c r="P143" s="42" t="s">
        <v>176</v>
      </c>
      <c r="Z143" s="29" t="s">
        <v>176</v>
      </c>
    </row>
    <row r="144" spans="2:26">
      <c r="B144" s="3"/>
      <c r="C144" s="3"/>
      <c r="D144" s="3"/>
      <c r="E144" s="3"/>
      <c r="F144" s="3"/>
      <c r="G144" s="3"/>
      <c r="H144" s="3"/>
      <c r="I144" s="3"/>
      <c r="J144" s="3"/>
      <c r="K144" s="3"/>
      <c r="L144" s="3"/>
      <c r="M144" s="3"/>
      <c r="N144" s="3"/>
      <c r="O144" s="3"/>
      <c r="P144" s="3"/>
      <c r="Q144" s="3"/>
      <c r="R144" s="3"/>
      <c r="Z144" s="48"/>
    </row>
    <row r="145" ht="18.75" customHeight="1" spans="2:26">
      <c r="B145" s="27" t="s">
        <v>168</v>
      </c>
      <c r="C145" s="3"/>
      <c r="D145" s="3"/>
      <c r="E145" s="3"/>
      <c r="F145" s="3"/>
      <c r="G145" s="3"/>
      <c r="H145" s="3"/>
      <c r="I145" s="3"/>
      <c r="J145" s="3"/>
      <c r="K145" s="3"/>
      <c r="L145" s="3"/>
      <c r="M145" s="3"/>
      <c r="N145" s="3"/>
      <c r="O145" s="3"/>
      <c r="P145" s="3"/>
      <c r="Z145" s="48"/>
    </row>
    <row r="146" ht="18.75" customHeight="1" spans="2:16">
      <c r="B146" s="3" t="s">
        <v>277</v>
      </c>
      <c r="C146" s="3"/>
      <c r="D146" s="3"/>
      <c r="E146" s="3"/>
      <c r="F146" s="3"/>
      <c r="G146" s="3"/>
      <c r="H146" s="3"/>
      <c r="I146" s="3"/>
      <c r="J146" s="30"/>
      <c r="K146" s="3"/>
      <c r="L146" s="3"/>
      <c r="M146" s="3"/>
      <c r="N146" s="3"/>
      <c r="O146" s="3"/>
      <c r="P146" s="30"/>
    </row>
    <row r="147" ht="18.75" customHeight="1" spans="2:16">
      <c r="B147" s="27" t="s">
        <v>278</v>
      </c>
      <c r="C147" s="3"/>
      <c r="D147" s="3"/>
      <c r="E147" s="3"/>
      <c r="F147" s="3"/>
      <c r="G147" s="3"/>
      <c r="H147" s="3"/>
      <c r="I147" s="3"/>
      <c r="J147" s="30"/>
      <c r="K147" s="3"/>
      <c r="L147" s="3"/>
      <c r="M147" s="3"/>
      <c r="N147" s="3"/>
      <c r="O147" s="3"/>
      <c r="P147" s="30"/>
    </row>
    <row r="148" ht="18.75" customHeight="1" spans="2:16">
      <c r="B148" s="3" t="s">
        <v>279</v>
      </c>
      <c r="C148" s="3"/>
      <c r="D148" s="3"/>
      <c r="E148" s="3"/>
      <c r="F148" s="3"/>
      <c r="G148" s="3"/>
      <c r="H148" s="3"/>
      <c r="I148" s="3"/>
      <c r="J148" s="30"/>
      <c r="K148" s="3"/>
      <c r="L148" s="3"/>
      <c r="M148" s="3"/>
      <c r="N148" s="3"/>
      <c r="O148" s="3"/>
      <c r="P148" s="30"/>
    </row>
    <row r="149" ht="18.75" customHeight="1" spans="2:16">
      <c r="B149" s="3" t="s">
        <v>280</v>
      </c>
      <c r="C149" s="3"/>
      <c r="D149" s="3"/>
      <c r="E149" s="3"/>
      <c r="F149" s="3"/>
      <c r="G149" s="3"/>
      <c r="H149" s="3"/>
      <c r="I149" s="3"/>
      <c r="J149" s="30"/>
      <c r="K149" s="3"/>
      <c r="L149" s="3"/>
      <c r="M149" s="3"/>
      <c r="N149" s="3"/>
      <c r="O149" s="3"/>
      <c r="P149" s="30"/>
    </row>
  </sheetData>
  <mergeCells count="3">
    <mergeCell ref="B1:O1"/>
    <mergeCell ref="P2:P3"/>
    <mergeCell ref="Z2:Z3"/>
  </mergeCells>
  <hyperlinks>
    <hyperlink ref="B55" location="利润表!AF3" display="1.14"/>
  </hyperlinks>
  <pageMargins left="0.699305555555556" right="0.699305555555556" top="0.75" bottom="0.75" header="0.3" footer="0.3"/>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B1:Q152"/>
  <sheetViews>
    <sheetView showGridLines="0" zoomScale="96" zoomScaleNormal="96" workbookViewId="0">
      <selection activeCell="N3" sqref="N3"/>
    </sheetView>
  </sheetViews>
  <sheetFormatPr defaultColWidth="9" defaultRowHeight="14.25"/>
  <cols>
    <col min="1" max="1" width="9" style="1"/>
    <col min="2" max="2" width="29" style="1" customWidth="1"/>
    <col min="3" max="9" width="6.13333333333333" style="1" customWidth="1"/>
    <col min="10" max="10" width="6.13333333333333" style="2" customWidth="1"/>
    <col min="11" max="13" width="6.13333333333333" style="1" customWidth="1"/>
    <col min="14" max="15" width="7.86666666666667" style="1" customWidth="1"/>
    <col min="16" max="16" width="12.8416666666667" style="2" customWidth="1"/>
    <col min="17" max="16384" width="9" style="1"/>
  </cols>
  <sheetData>
    <row r="1" ht="36" customHeight="1" spans="2:15">
      <c r="B1" s="31" t="s">
        <v>281</v>
      </c>
      <c r="C1" s="31"/>
      <c r="D1" s="31"/>
      <c r="E1" s="31"/>
      <c r="F1" s="31"/>
      <c r="G1" s="31"/>
      <c r="H1" s="31"/>
      <c r="I1" s="31"/>
      <c r="J1" s="31"/>
      <c r="K1" s="31"/>
      <c r="L1" s="31"/>
      <c r="M1" s="31"/>
      <c r="N1" s="31"/>
      <c r="O1" s="31"/>
    </row>
    <row r="2" ht="18" customHeight="1" spans="2:16">
      <c r="B2" s="5" t="str">
        <f>"编制单位："&amp;'表2-边际贡献'!B2</f>
        <v>编制单位：请选择对应单位分公司</v>
      </c>
      <c r="C2" s="32"/>
      <c r="D2" s="32"/>
      <c r="E2" s="32"/>
      <c r="F2" s="32"/>
      <c r="G2" s="32"/>
      <c r="H2" s="32"/>
      <c r="I2" s="32"/>
      <c r="J2" s="32"/>
      <c r="K2" s="32"/>
      <c r="L2" s="32"/>
      <c r="M2" s="32"/>
      <c r="N2" s="32"/>
      <c r="O2" s="35" t="s">
        <v>275</v>
      </c>
      <c r="P2" s="36" t="s">
        <v>175</v>
      </c>
    </row>
    <row r="3" ht="19" customHeight="1" spans="2:16">
      <c r="B3" s="33" t="s">
        <v>173</v>
      </c>
      <c r="C3" s="34">
        <v>1</v>
      </c>
      <c r="D3" s="34">
        <v>2</v>
      </c>
      <c r="E3" s="34">
        <v>3</v>
      </c>
      <c r="F3" s="34">
        <v>4</v>
      </c>
      <c r="G3" s="34">
        <v>5</v>
      </c>
      <c r="H3" s="34">
        <v>6</v>
      </c>
      <c r="I3" s="34">
        <v>7</v>
      </c>
      <c r="J3" s="34">
        <v>8</v>
      </c>
      <c r="K3" s="34">
        <v>9</v>
      </c>
      <c r="L3" s="34">
        <v>10</v>
      </c>
      <c r="M3" s="34">
        <v>11</v>
      </c>
      <c r="N3" s="34">
        <v>12</v>
      </c>
      <c r="O3" s="37" t="s">
        <v>240</v>
      </c>
      <c r="P3" s="38"/>
    </row>
    <row r="4" customHeight="1" spans="2:17">
      <c r="B4" s="9" t="s">
        <v>17</v>
      </c>
      <c r="C4" s="10">
        <f t="shared" ref="C4:N4" si="0">C5+C10+C17+C21+C29+C30+C33+C35+C45+C51+C52+C53+C54+C55</f>
        <v>0</v>
      </c>
      <c r="D4" s="10">
        <f t="shared" si="0"/>
        <v>0</v>
      </c>
      <c r="E4" s="10">
        <f t="shared" si="0"/>
        <v>0</v>
      </c>
      <c r="F4" s="10">
        <f t="shared" si="0"/>
        <v>0</v>
      </c>
      <c r="G4" s="10">
        <f t="shared" si="0"/>
        <v>0</v>
      </c>
      <c r="H4" s="10">
        <f t="shared" si="0"/>
        <v>0</v>
      </c>
      <c r="I4" s="10">
        <f t="shared" si="0"/>
        <v>0</v>
      </c>
      <c r="J4" s="10">
        <f t="shared" si="0"/>
        <v>0</v>
      </c>
      <c r="K4" s="10">
        <f t="shared" si="0"/>
        <v>0</v>
      </c>
      <c r="L4" s="10">
        <f t="shared" si="0"/>
        <v>0</v>
      </c>
      <c r="M4" s="10">
        <f t="shared" si="0"/>
        <v>0</v>
      </c>
      <c r="N4" s="10">
        <f t="shared" si="0"/>
        <v>0</v>
      </c>
      <c r="O4" s="39">
        <f>SUM(C4:N4)</f>
        <v>0</v>
      </c>
      <c r="P4" s="38" t="s">
        <v>176</v>
      </c>
      <c r="Q4" s="21"/>
    </row>
    <row r="5" customHeight="1" spans="2:17">
      <c r="B5" s="11">
        <v>1.1</v>
      </c>
      <c r="C5" s="10">
        <f t="shared" ref="C5:N5" si="1">SUM(C6:C9)</f>
        <v>0</v>
      </c>
      <c r="D5" s="10">
        <f t="shared" si="1"/>
        <v>0</v>
      </c>
      <c r="E5" s="10">
        <f t="shared" si="1"/>
        <v>0</v>
      </c>
      <c r="F5" s="10">
        <f t="shared" si="1"/>
        <v>0</v>
      </c>
      <c r="G5" s="10">
        <f t="shared" si="1"/>
        <v>0</v>
      </c>
      <c r="H5" s="10">
        <f t="shared" si="1"/>
        <v>0</v>
      </c>
      <c r="I5" s="10">
        <f t="shared" si="1"/>
        <v>0</v>
      </c>
      <c r="J5" s="10">
        <f t="shared" si="1"/>
        <v>0</v>
      </c>
      <c r="K5" s="10">
        <f t="shared" si="1"/>
        <v>0</v>
      </c>
      <c r="L5" s="10">
        <f t="shared" si="1"/>
        <v>0</v>
      </c>
      <c r="M5" s="10">
        <f t="shared" si="1"/>
        <v>0</v>
      </c>
      <c r="N5" s="10">
        <f t="shared" si="1"/>
        <v>0</v>
      </c>
      <c r="O5" s="39">
        <f t="shared" ref="O5:O68" si="2">SUM(C5:N5)</f>
        <v>0</v>
      </c>
      <c r="P5" s="38" t="s">
        <v>176</v>
      </c>
      <c r="Q5" s="21"/>
    </row>
    <row r="6" customHeight="1" spans="2:17">
      <c r="B6" s="12" t="s">
        <v>19</v>
      </c>
      <c r="C6" s="13"/>
      <c r="D6" s="13"/>
      <c r="E6" s="13"/>
      <c r="F6" s="13"/>
      <c r="G6" s="13"/>
      <c r="H6" s="13"/>
      <c r="I6" s="13"/>
      <c r="J6" s="13"/>
      <c r="K6" s="13"/>
      <c r="L6" s="13"/>
      <c r="M6" s="13"/>
      <c r="N6" s="13"/>
      <c r="O6" s="40">
        <f t="shared" si="2"/>
        <v>0</v>
      </c>
      <c r="P6" s="38" t="s">
        <v>276</v>
      </c>
      <c r="Q6" s="21"/>
    </row>
    <row r="7" customHeight="1" spans="2:17">
      <c r="B7" s="12" t="s">
        <v>20</v>
      </c>
      <c r="C7" s="13"/>
      <c r="D7" s="13"/>
      <c r="E7" s="13"/>
      <c r="F7" s="13"/>
      <c r="G7" s="13"/>
      <c r="H7" s="13"/>
      <c r="I7" s="13"/>
      <c r="J7" s="13"/>
      <c r="K7" s="13"/>
      <c r="L7" s="13"/>
      <c r="M7" s="13"/>
      <c r="N7" s="13"/>
      <c r="O7" s="40">
        <f t="shared" si="2"/>
        <v>0</v>
      </c>
      <c r="P7" s="38" t="s">
        <v>276</v>
      </c>
      <c r="Q7" s="21"/>
    </row>
    <row r="8" customHeight="1" spans="2:17">
      <c r="B8" s="12" t="s">
        <v>21</v>
      </c>
      <c r="C8" s="13"/>
      <c r="D8" s="13"/>
      <c r="E8" s="13"/>
      <c r="F8" s="13"/>
      <c r="G8" s="13"/>
      <c r="H8" s="13"/>
      <c r="I8" s="13"/>
      <c r="J8" s="13"/>
      <c r="K8" s="13"/>
      <c r="L8" s="13"/>
      <c r="M8" s="13"/>
      <c r="N8" s="13"/>
      <c r="O8" s="40">
        <f t="shared" si="2"/>
        <v>0</v>
      </c>
      <c r="P8" s="38" t="s">
        <v>276</v>
      </c>
      <c r="Q8" s="21"/>
    </row>
    <row r="9" customHeight="1" spans="2:17">
      <c r="B9" s="12" t="s">
        <v>22</v>
      </c>
      <c r="C9" s="13"/>
      <c r="D9" s="13"/>
      <c r="E9" s="13"/>
      <c r="F9" s="13"/>
      <c r="G9" s="13"/>
      <c r="H9" s="13"/>
      <c r="I9" s="13"/>
      <c r="J9" s="13"/>
      <c r="K9" s="13"/>
      <c r="L9" s="13"/>
      <c r="M9" s="13"/>
      <c r="N9" s="13"/>
      <c r="O9" s="40">
        <f t="shared" si="2"/>
        <v>0</v>
      </c>
      <c r="P9" s="38" t="s">
        <v>276</v>
      </c>
      <c r="Q9" s="21"/>
    </row>
    <row r="10" customHeight="1" spans="2:17">
      <c r="B10" s="11" t="s">
        <v>23</v>
      </c>
      <c r="C10" s="10">
        <f t="shared" ref="C10:N10" si="3">SUM(C11:C16)</f>
        <v>0</v>
      </c>
      <c r="D10" s="10">
        <f t="shared" si="3"/>
        <v>0</v>
      </c>
      <c r="E10" s="10">
        <f t="shared" si="3"/>
        <v>0</v>
      </c>
      <c r="F10" s="10">
        <f t="shared" si="3"/>
        <v>0</v>
      </c>
      <c r="G10" s="10">
        <f t="shared" si="3"/>
        <v>0</v>
      </c>
      <c r="H10" s="10">
        <f t="shared" si="3"/>
        <v>0</v>
      </c>
      <c r="I10" s="10">
        <f t="shared" si="3"/>
        <v>0</v>
      </c>
      <c r="J10" s="10">
        <f t="shared" si="3"/>
        <v>0</v>
      </c>
      <c r="K10" s="10">
        <f t="shared" si="3"/>
        <v>0</v>
      </c>
      <c r="L10" s="10">
        <f t="shared" si="3"/>
        <v>0</v>
      </c>
      <c r="M10" s="10">
        <f t="shared" si="3"/>
        <v>0</v>
      </c>
      <c r="N10" s="10">
        <f t="shared" si="3"/>
        <v>0</v>
      </c>
      <c r="O10" s="39">
        <f t="shared" si="2"/>
        <v>0</v>
      </c>
      <c r="P10" s="38" t="s">
        <v>176</v>
      </c>
      <c r="Q10" s="21"/>
    </row>
    <row r="11" customHeight="1" spans="2:17">
      <c r="B11" s="12" t="s">
        <v>24</v>
      </c>
      <c r="C11" s="13"/>
      <c r="D11" s="13"/>
      <c r="E11" s="13"/>
      <c r="F11" s="13"/>
      <c r="G11" s="13"/>
      <c r="H11" s="13"/>
      <c r="I11" s="13"/>
      <c r="J11" s="13"/>
      <c r="K11" s="13"/>
      <c r="L11" s="13"/>
      <c r="M11" s="13"/>
      <c r="N11" s="13"/>
      <c r="O11" s="40">
        <f t="shared" si="2"/>
        <v>0</v>
      </c>
      <c r="P11" s="38" t="s">
        <v>276</v>
      </c>
      <c r="Q11" s="21"/>
    </row>
    <row r="12" customHeight="1" spans="2:17">
      <c r="B12" s="12" t="s">
        <v>25</v>
      </c>
      <c r="C12" s="13"/>
      <c r="D12" s="13"/>
      <c r="E12" s="13"/>
      <c r="F12" s="13"/>
      <c r="G12" s="13"/>
      <c r="H12" s="13"/>
      <c r="I12" s="13"/>
      <c r="J12" s="13"/>
      <c r="K12" s="13"/>
      <c r="L12" s="13"/>
      <c r="M12" s="13"/>
      <c r="N12" s="13"/>
      <c r="O12" s="40">
        <f t="shared" si="2"/>
        <v>0</v>
      </c>
      <c r="P12" s="38" t="s">
        <v>276</v>
      </c>
      <c r="Q12" s="21"/>
    </row>
    <row r="13" customHeight="1" spans="2:17">
      <c r="B13" s="12" t="s">
        <v>26</v>
      </c>
      <c r="C13" s="13"/>
      <c r="D13" s="13"/>
      <c r="E13" s="13"/>
      <c r="F13" s="13"/>
      <c r="G13" s="13"/>
      <c r="H13" s="13"/>
      <c r="I13" s="13"/>
      <c r="J13" s="13"/>
      <c r="K13" s="13"/>
      <c r="L13" s="13"/>
      <c r="M13" s="13"/>
      <c r="N13" s="13"/>
      <c r="O13" s="40">
        <f t="shared" si="2"/>
        <v>0</v>
      </c>
      <c r="P13" s="38" t="s">
        <v>276</v>
      </c>
      <c r="Q13" s="21"/>
    </row>
    <row r="14" customHeight="1" spans="2:17">
      <c r="B14" s="12" t="s">
        <v>27</v>
      </c>
      <c r="C14" s="13"/>
      <c r="D14" s="13"/>
      <c r="E14" s="13"/>
      <c r="F14" s="13"/>
      <c r="G14" s="13"/>
      <c r="H14" s="13"/>
      <c r="I14" s="13"/>
      <c r="J14" s="13"/>
      <c r="K14" s="13"/>
      <c r="L14" s="13"/>
      <c r="M14" s="13"/>
      <c r="N14" s="13"/>
      <c r="O14" s="40">
        <f t="shared" si="2"/>
        <v>0</v>
      </c>
      <c r="P14" s="38" t="s">
        <v>276</v>
      </c>
      <c r="Q14" s="21"/>
    </row>
    <row r="15" customHeight="1" spans="2:17">
      <c r="B15" s="12" t="s">
        <v>28</v>
      </c>
      <c r="C15" s="13"/>
      <c r="D15" s="13"/>
      <c r="E15" s="13"/>
      <c r="F15" s="13"/>
      <c r="G15" s="13"/>
      <c r="H15" s="13"/>
      <c r="I15" s="13"/>
      <c r="J15" s="13"/>
      <c r="K15" s="13"/>
      <c r="L15" s="13"/>
      <c r="M15" s="13"/>
      <c r="N15" s="13"/>
      <c r="O15" s="40">
        <f t="shared" si="2"/>
        <v>0</v>
      </c>
      <c r="P15" s="38" t="s">
        <v>276</v>
      </c>
      <c r="Q15" s="21"/>
    </row>
    <row r="16" customHeight="1" spans="2:17">
      <c r="B16" s="12" t="s">
        <v>29</v>
      </c>
      <c r="C16" s="13"/>
      <c r="D16" s="13"/>
      <c r="E16" s="13"/>
      <c r="F16" s="13"/>
      <c r="G16" s="13"/>
      <c r="H16" s="13"/>
      <c r="I16" s="13"/>
      <c r="J16" s="13"/>
      <c r="K16" s="13"/>
      <c r="L16" s="13"/>
      <c r="M16" s="13"/>
      <c r="N16" s="13"/>
      <c r="O16" s="40">
        <f t="shared" si="2"/>
        <v>0</v>
      </c>
      <c r="P16" s="38" t="s">
        <v>276</v>
      </c>
      <c r="Q16" s="21"/>
    </row>
    <row r="17" customHeight="1" spans="2:17">
      <c r="B17" s="11" t="s">
        <v>30</v>
      </c>
      <c r="C17" s="10">
        <f t="shared" ref="C17:N17" si="4">SUM(C18:C20)</f>
        <v>0</v>
      </c>
      <c r="D17" s="10">
        <f t="shared" si="4"/>
        <v>0</v>
      </c>
      <c r="E17" s="10">
        <f t="shared" si="4"/>
        <v>0</v>
      </c>
      <c r="F17" s="10">
        <f t="shared" si="4"/>
        <v>0</v>
      </c>
      <c r="G17" s="10">
        <f t="shared" si="4"/>
        <v>0</v>
      </c>
      <c r="H17" s="10">
        <f t="shared" si="4"/>
        <v>0</v>
      </c>
      <c r="I17" s="10">
        <f t="shared" si="4"/>
        <v>0</v>
      </c>
      <c r="J17" s="10">
        <f t="shared" si="4"/>
        <v>0</v>
      </c>
      <c r="K17" s="10">
        <f t="shared" si="4"/>
        <v>0</v>
      </c>
      <c r="L17" s="10">
        <f t="shared" si="4"/>
        <v>0</v>
      </c>
      <c r="M17" s="10">
        <f t="shared" si="4"/>
        <v>0</v>
      </c>
      <c r="N17" s="10">
        <f t="shared" si="4"/>
        <v>0</v>
      </c>
      <c r="O17" s="39">
        <f t="shared" si="2"/>
        <v>0</v>
      </c>
      <c r="P17" s="38" t="s">
        <v>176</v>
      </c>
      <c r="Q17" s="21"/>
    </row>
    <row r="18" customHeight="1" spans="2:17">
      <c r="B18" s="12" t="s">
        <v>31</v>
      </c>
      <c r="C18" s="13"/>
      <c r="D18" s="13"/>
      <c r="E18" s="13"/>
      <c r="F18" s="13"/>
      <c r="G18" s="13"/>
      <c r="H18" s="13"/>
      <c r="I18" s="13"/>
      <c r="J18" s="13"/>
      <c r="K18" s="13"/>
      <c r="L18" s="13"/>
      <c r="M18" s="13"/>
      <c r="N18" s="13"/>
      <c r="O18" s="40">
        <f t="shared" si="2"/>
        <v>0</v>
      </c>
      <c r="P18" s="38" t="s">
        <v>276</v>
      </c>
      <c r="Q18" s="21"/>
    </row>
    <row r="19" customHeight="1" spans="2:17">
      <c r="B19" s="12" t="s">
        <v>32</v>
      </c>
      <c r="C19" s="13"/>
      <c r="D19" s="13"/>
      <c r="E19" s="13"/>
      <c r="F19" s="13"/>
      <c r="G19" s="13"/>
      <c r="H19" s="13"/>
      <c r="I19" s="13"/>
      <c r="J19" s="13"/>
      <c r="K19" s="13"/>
      <c r="L19" s="13"/>
      <c r="M19" s="13"/>
      <c r="N19" s="13"/>
      <c r="O19" s="40">
        <f t="shared" si="2"/>
        <v>0</v>
      </c>
      <c r="P19" s="38" t="s">
        <v>276</v>
      </c>
      <c r="Q19" s="21"/>
    </row>
    <row r="20" customHeight="1" spans="2:17">
      <c r="B20" s="12" t="s">
        <v>33</v>
      </c>
      <c r="C20" s="13"/>
      <c r="D20" s="13"/>
      <c r="E20" s="13"/>
      <c r="F20" s="13"/>
      <c r="G20" s="13"/>
      <c r="H20" s="13"/>
      <c r="I20" s="13"/>
      <c r="J20" s="13"/>
      <c r="K20" s="13"/>
      <c r="L20" s="13"/>
      <c r="M20" s="13"/>
      <c r="N20" s="13"/>
      <c r="O20" s="40">
        <f t="shared" si="2"/>
        <v>0</v>
      </c>
      <c r="P20" s="38" t="s">
        <v>276</v>
      </c>
      <c r="Q20" s="21"/>
    </row>
    <row r="21" customHeight="1" spans="2:17">
      <c r="B21" s="11" t="s">
        <v>34</v>
      </c>
      <c r="C21" s="10">
        <f t="shared" ref="C21:N21" si="5">SUM(C22:C28)</f>
        <v>0</v>
      </c>
      <c r="D21" s="10">
        <f t="shared" si="5"/>
        <v>0</v>
      </c>
      <c r="E21" s="10">
        <f t="shared" si="5"/>
        <v>0</v>
      </c>
      <c r="F21" s="10">
        <f t="shared" si="5"/>
        <v>0</v>
      </c>
      <c r="G21" s="10">
        <f t="shared" si="5"/>
        <v>0</v>
      </c>
      <c r="H21" s="10">
        <f t="shared" si="5"/>
        <v>0</v>
      </c>
      <c r="I21" s="10">
        <f t="shared" si="5"/>
        <v>0</v>
      </c>
      <c r="J21" s="10">
        <f t="shared" si="5"/>
        <v>0</v>
      </c>
      <c r="K21" s="10">
        <f t="shared" si="5"/>
        <v>0</v>
      </c>
      <c r="L21" s="10">
        <f t="shared" si="5"/>
        <v>0</v>
      </c>
      <c r="M21" s="10">
        <f t="shared" si="5"/>
        <v>0</v>
      </c>
      <c r="N21" s="10">
        <f t="shared" si="5"/>
        <v>0</v>
      </c>
      <c r="O21" s="39">
        <f t="shared" si="2"/>
        <v>0</v>
      </c>
      <c r="P21" s="38" t="s">
        <v>176</v>
      </c>
      <c r="Q21" s="21"/>
    </row>
    <row r="22" customHeight="1" spans="2:17">
      <c r="B22" s="12" t="s">
        <v>35</v>
      </c>
      <c r="C22" s="13"/>
      <c r="D22" s="13"/>
      <c r="E22" s="13"/>
      <c r="F22" s="13"/>
      <c r="G22" s="13"/>
      <c r="H22" s="13"/>
      <c r="I22" s="13"/>
      <c r="J22" s="13"/>
      <c r="K22" s="13"/>
      <c r="L22" s="13"/>
      <c r="M22" s="13"/>
      <c r="N22" s="13"/>
      <c r="O22" s="40">
        <f t="shared" si="2"/>
        <v>0</v>
      </c>
      <c r="P22" s="38" t="s">
        <v>276</v>
      </c>
      <c r="Q22" s="21"/>
    </row>
    <row r="23" customHeight="1" spans="2:17">
      <c r="B23" s="12" t="s">
        <v>36</v>
      </c>
      <c r="C23" s="13"/>
      <c r="D23" s="13"/>
      <c r="E23" s="13"/>
      <c r="F23" s="13"/>
      <c r="G23" s="13"/>
      <c r="H23" s="13"/>
      <c r="I23" s="13"/>
      <c r="J23" s="13"/>
      <c r="K23" s="13"/>
      <c r="L23" s="13"/>
      <c r="M23" s="13"/>
      <c r="N23" s="13"/>
      <c r="O23" s="40">
        <f t="shared" si="2"/>
        <v>0</v>
      </c>
      <c r="P23" s="38" t="s">
        <v>276</v>
      </c>
      <c r="Q23" s="21"/>
    </row>
    <row r="24" customHeight="1" spans="2:17">
      <c r="B24" s="12" t="s">
        <v>37</v>
      </c>
      <c r="C24" s="13"/>
      <c r="D24" s="13"/>
      <c r="E24" s="13"/>
      <c r="F24" s="13"/>
      <c r="G24" s="13"/>
      <c r="H24" s="13"/>
      <c r="I24" s="13"/>
      <c r="J24" s="13"/>
      <c r="K24" s="13"/>
      <c r="L24" s="13"/>
      <c r="M24" s="13"/>
      <c r="N24" s="13"/>
      <c r="O24" s="40">
        <f t="shared" si="2"/>
        <v>0</v>
      </c>
      <c r="P24" s="38" t="s">
        <v>276</v>
      </c>
      <c r="Q24" s="21"/>
    </row>
    <row r="25" customHeight="1" spans="2:17">
      <c r="B25" s="12" t="s">
        <v>38</v>
      </c>
      <c r="C25" s="13"/>
      <c r="D25" s="13"/>
      <c r="E25" s="13"/>
      <c r="F25" s="13"/>
      <c r="G25" s="13"/>
      <c r="H25" s="13"/>
      <c r="I25" s="13"/>
      <c r="J25" s="13"/>
      <c r="K25" s="13"/>
      <c r="L25" s="13"/>
      <c r="M25" s="13"/>
      <c r="N25" s="13"/>
      <c r="O25" s="40">
        <f t="shared" si="2"/>
        <v>0</v>
      </c>
      <c r="P25" s="38" t="s">
        <v>276</v>
      </c>
      <c r="Q25" s="21"/>
    </row>
    <row r="26" customHeight="1" spans="2:17">
      <c r="B26" s="12" t="s">
        <v>39</v>
      </c>
      <c r="C26" s="13"/>
      <c r="D26" s="13"/>
      <c r="E26" s="13"/>
      <c r="F26" s="13"/>
      <c r="G26" s="13"/>
      <c r="H26" s="13"/>
      <c r="I26" s="13"/>
      <c r="J26" s="13"/>
      <c r="K26" s="13"/>
      <c r="L26" s="13"/>
      <c r="M26" s="13"/>
      <c r="N26" s="13"/>
      <c r="O26" s="40">
        <f t="shared" si="2"/>
        <v>0</v>
      </c>
      <c r="P26" s="38" t="s">
        <v>276</v>
      </c>
      <c r="Q26" s="21"/>
    </row>
    <row r="27" customHeight="1" spans="2:17">
      <c r="B27" s="12" t="s">
        <v>40</v>
      </c>
      <c r="C27" s="13"/>
      <c r="D27" s="13"/>
      <c r="E27" s="13"/>
      <c r="F27" s="13"/>
      <c r="G27" s="13"/>
      <c r="H27" s="13"/>
      <c r="I27" s="13"/>
      <c r="J27" s="13"/>
      <c r="K27" s="13"/>
      <c r="L27" s="13"/>
      <c r="M27" s="13"/>
      <c r="N27" s="13"/>
      <c r="O27" s="40">
        <f t="shared" si="2"/>
        <v>0</v>
      </c>
      <c r="P27" s="38" t="s">
        <v>276</v>
      </c>
      <c r="Q27" s="21"/>
    </row>
    <row r="28" customHeight="1" spans="2:17">
      <c r="B28" s="12" t="s">
        <v>41</v>
      </c>
      <c r="C28" s="13"/>
      <c r="D28" s="13"/>
      <c r="E28" s="13"/>
      <c r="F28" s="13"/>
      <c r="G28" s="13"/>
      <c r="H28" s="13"/>
      <c r="I28" s="13"/>
      <c r="J28" s="13"/>
      <c r="K28" s="13"/>
      <c r="L28" s="13"/>
      <c r="M28" s="13"/>
      <c r="N28" s="13"/>
      <c r="O28" s="40">
        <f t="shared" si="2"/>
        <v>0</v>
      </c>
      <c r="P28" s="38" t="s">
        <v>276</v>
      </c>
      <c r="Q28" s="21"/>
    </row>
    <row r="29" customHeight="1" spans="2:17">
      <c r="B29" s="11" t="s">
        <v>42</v>
      </c>
      <c r="C29" s="10"/>
      <c r="D29" s="10"/>
      <c r="E29" s="10"/>
      <c r="F29" s="10"/>
      <c r="G29" s="10"/>
      <c r="H29" s="10"/>
      <c r="I29" s="10"/>
      <c r="J29" s="10"/>
      <c r="K29" s="10"/>
      <c r="L29" s="10"/>
      <c r="M29" s="10"/>
      <c r="N29" s="10"/>
      <c r="O29" s="39">
        <f t="shared" si="2"/>
        <v>0</v>
      </c>
      <c r="P29" s="38" t="s">
        <v>276</v>
      </c>
      <c r="Q29" s="21"/>
    </row>
    <row r="30" customHeight="1" spans="2:17">
      <c r="B30" s="11" t="s">
        <v>43</v>
      </c>
      <c r="C30" s="10">
        <f t="shared" ref="C30:N30" si="6">SUM(C31:C32)</f>
        <v>0</v>
      </c>
      <c r="D30" s="10">
        <f t="shared" si="6"/>
        <v>0</v>
      </c>
      <c r="E30" s="10">
        <f t="shared" si="6"/>
        <v>0</v>
      </c>
      <c r="F30" s="10">
        <f t="shared" si="6"/>
        <v>0</v>
      </c>
      <c r="G30" s="10">
        <f t="shared" si="6"/>
        <v>0</v>
      </c>
      <c r="H30" s="10">
        <f t="shared" si="6"/>
        <v>0</v>
      </c>
      <c r="I30" s="10">
        <f t="shared" si="6"/>
        <v>0</v>
      </c>
      <c r="J30" s="10">
        <f t="shared" si="6"/>
        <v>0</v>
      </c>
      <c r="K30" s="10">
        <f t="shared" si="6"/>
        <v>0</v>
      </c>
      <c r="L30" s="10">
        <f t="shared" si="6"/>
        <v>0</v>
      </c>
      <c r="M30" s="10">
        <f t="shared" si="6"/>
        <v>0</v>
      </c>
      <c r="N30" s="10">
        <f t="shared" si="6"/>
        <v>0</v>
      </c>
      <c r="O30" s="39">
        <f t="shared" si="2"/>
        <v>0</v>
      </c>
      <c r="P30" s="38" t="s">
        <v>176</v>
      </c>
      <c r="Q30" s="21"/>
    </row>
    <row r="31" customHeight="1" spans="2:17">
      <c r="B31" s="12" t="s">
        <v>44</v>
      </c>
      <c r="C31" s="13"/>
      <c r="D31" s="13"/>
      <c r="E31" s="13"/>
      <c r="F31" s="13"/>
      <c r="G31" s="13"/>
      <c r="H31" s="13"/>
      <c r="I31" s="13"/>
      <c r="J31" s="13"/>
      <c r="K31" s="13"/>
      <c r="L31" s="13"/>
      <c r="M31" s="13"/>
      <c r="N31" s="13"/>
      <c r="O31" s="40">
        <f t="shared" si="2"/>
        <v>0</v>
      </c>
      <c r="P31" s="38" t="s">
        <v>276</v>
      </c>
      <c r="Q31" s="21"/>
    </row>
    <row r="32" customHeight="1" spans="2:17">
      <c r="B32" s="12" t="s">
        <v>45</v>
      </c>
      <c r="C32" s="13"/>
      <c r="D32" s="13"/>
      <c r="E32" s="13"/>
      <c r="F32" s="13"/>
      <c r="G32" s="13"/>
      <c r="H32" s="13"/>
      <c r="I32" s="13"/>
      <c r="J32" s="13"/>
      <c r="K32" s="13"/>
      <c r="L32" s="13"/>
      <c r="M32" s="13"/>
      <c r="N32" s="13"/>
      <c r="O32" s="40">
        <f t="shared" si="2"/>
        <v>0</v>
      </c>
      <c r="P32" s="38" t="s">
        <v>276</v>
      </c>
      <c r="Q32" s="21"/>
    </row>
    <row r="33" customHeight="1" spans="2:17">
      <c r="B33" s="11" t="s">
        <v>46</v>
      </c>
      <c r="C33" s="10">
        <f t="shared" ref="C33:N33" si="7">SUM(C34)</f>
        <v>0</v>
      </c>
      <c r="D33" s="10">
        <f t="shared" si="7"/>
        <v>0</v>
      </c>
      <c r="E33" s="10">
        <f t="shared" si="7"/>
        <v>0</v>
      </c>
      <c r="F33" s="10">
        <f t="shared" si="7"/>
        <v>0</v>
      </c>
      <c r="G33" s="10">
        <f t="shared" si="7"/>
        <v>0</v>
      </c>
      <c r="H33" s="10">
        <f t="shared" si="7"/>
        <v>0</v>
      </c>
      <c r="I33" s="10">
        <f t="shared" si="7"/>
        <v>0</v>
      </c>
      <c r="J33" s="10">
        <f t="shared" si="7"/>
        <v>0</v>
      </c>
      <c r="K33" s="10">
        <f t="shared" si="7"/>
        <v>0</v>
      </c>
      <c r="L33" s="10">
        <f t="shared" si="7"/>
        <v>0</v>
      </c>
      <c r="M33" s="10">
        <f t="shared" si="7"/>
        <v>0</v>
      </c>
      <c r="N33" s="10">
        <f t="shared" si="7"/>
        <v>0</v>
      </c>
      <c r="O33" s="39">
        <f t="shared" si="2"/>
        <v>0</v>
      </c>
      <c r="P33" s="38" t="s">
        <v>176</v>
      </c>
      <c r="Q33" s="21"/>
    </row>
    <row r="34" customHeight="1" spans="2:17">
      <c r="B34" s="12" t="s">
        <v>47</v>
      </c>
      <c r="C34" s="13"/>
      <c r="D34" s="13"/>
      <c r="E34" s="13"/>
      <c r="F34" s="13"/>
      <c r="G34" s="13"/>
      <c r="H34" s="13"/>
      <c r="I34" s="13"/>
      <c r="J34" s="13"/>
      <c r="K34" s="13"/>
      <c r="L34" s="13"/>
      <c r="M34" s="13"/>
      <c r="N34" s="13"/>
      <c r="O34" s="40">
        <f t="shared" si="2"/>
        <v>0</v>
      </c>
      <c r="P34" s="38" t="s">
        <v>276</v>
      </c>
      <c r="Q34" s="21"/>
    </row>
    <row r="35" customHeight="1" spans="2:17">
      <c r="B35" s="11" t="s">
        <v>48</v>
      </c>
      <c r="C35" s="10">
        <f t="shared" ref="C35:N35" si="8">SUM(C36:C44)</f>
        <v>0</v>
      </c>
      <c r="D35" s="10">
        <f t="shared" si="8"/>
        <v>0</v>
      </c>
      <c r="E35" s="10">
        <f t="shared" si="8"/>
        <v>0</v>
      </c>
      <c r="F35" s="10">
        <f t="shared" si="8"/>
        <v>0</v>
      </c>
      <c r="G35" s="10">
        <f t="shared" si="8"/>
        <v>0</v>
      </c>
      <c r="H35" s="10">
        <f t="shared" si="8"/>
        <v>0</v>
      </c>
      <c r="I35" s="10">
        <f t="shared" si="8"/>
        <v>0</v>
      </c>
      <c r="J35" s="10">
        <f t="shared" si="8"/>
        <v>0</v>
      </c>
      <c r="K35" s="10">
        <f t="shared" si="8"/>
        <v>0</v>
      </c>
      <c r="L35" s="10">
        <f t="shared" si="8"/>
        <v>0</v>
      </c>
      <c r="M35" s="10">
        <f t="shared" si="8"/>
        <v>0</v>
      </c>
      <c r="N35" s="10">
        <f t="shared" si="8"/>
        <v>0</v>
      </c>
      <c r="O35" s="39">
        <f t="shared" si="2"/>
        <v>0</v>
      </c>
      <c r="P35" s="38" t="s">
        <v>176</v>
      </c>
      <c r="Q35" s="21"/>
    </row>
    <row r="36" customHeight="1" spans="2:17">
      <c r="B36" s="12" t="s">
        <v>49</v>
      </c>
      <c r="C36" s="13"/>
      <c r="D36" s="13"/>
      <c r="E36" s="13"/>
      <c r="F36" s="13"/>
      <c r="G36" s="13"/>
      <c r="H36" s="13"/>
      <c r="I36" s="13"/>
      <c r="J36" s="13"/>
      <c r="K36" s="13"/>
      <c r="L36" s="13"/>
      <c r="M36" s="13"/>
      <c r="N36" s="13"/>
      <c r="O36" s="40">
        <f t="shared" si="2"/>
        <v>0</v>
      </c>
      <c r="P36" s="38" t="s">
        <v>276</v>
      </c>
      <c r="Q36" s="21"/>
    </row>
    <row r="37" customHeight="1" spans="2:17">
      <c r="B37" s="12" t="s">
        <v>50</v>
      </c>
      <c r="C37" s="13"/>
      <c r="D37" s="13"/>
      <c r="E37" s="13"/>
      <c r="F37" s="13"/>
      <c r="G37" s="13"/>
      <c r="H37" s="13"/>
      <c r="I37" s="13"/>
      <c r="J37" s="13"/>
      <c r="K37" s="13"/>
      <c r="L37" s="13"/>
      <c r="M37" s="13"/>
      <c r="N37" s="13"/>
      <c r="O37" s="40">
        <f t="shared" si="2"/>
        <v>0</v>
      </c>
      <c r="P37" s="38" t="s">
        <v>276</v>
      </c>
      <c r="Q37" s="21"/>
    </row>
    <row r="38" customHeight="1" spans="2:17">
      <c r="B38" s="12" t="s">
        <v>51</v>
      </c>
      <c r="C38" s="13"/>
      <c r="D38" s="13"/>
      <c r="E38" s="13"/>
      <c r="F38" s="13"/>
      <c r="G38" s="13"/>
      <c r="H38" s="13"/>
      <c r="I38" s="13"/>
      <c r="J38" s="13"/>
      <c r="K38" s="13"/>
      <c r="L38" s="13"/>
      <c r="M38" s="13"/>
      <c r="N38" s="13"/>
      <c r="O38" s="40">
        <f t="shared" si="2"/>
        <v>0</v>
      </c>
      <c r="P38" s="38" t="s">
        <v>276</v>
      </c>
      <c r="Q38" s="21"/>
    </row>
    <row r="39" customHeight="1" spans="2:17">
      <c r="B39" s="12" t="s">
        <v>52</v>
      </c>
      <c r="C39" s="13"/>
      <c r="D39" s="13"/>
      <c r="E39" s="13"/>
      <c r="F39" s="13"/>
      <c r="G39" s="13"/>
      <c r="H39" s="13"/>
      <c r="I39" s="13"/>
      <c r="J39" s="13"/>
      <c r="K39" s="13"/>
      <c r="L39" s="13"/>
      <c r="M39" s="13"/>
      <c r="N39" s="13"/>
      <c r="O39" s="40">
        <f t="shared" si="2"/>
        <v>0</v>
      </c>
      <c r="P39" s="38" t="s">
        <v>276</v>
      </c>
      <c r="Q39" s="21"/>
    </row>
    <row r="40" customHeight="1" spans="2:17">
      <c r="B40" s="12" t="s">
        <v>53</v>
      </c>
      <c r="C40" s="13"/>
      <c r="D40" s="13"/>
      <c r="E40" s="13"/>
      <c r="F40" s="13"/>
      <c r="G40" s="13"/>
      <c r="H40" s="13"/>
      <c r="I40" s="13"/>
      <c r="J40" s="13"/>
      <c r="K40" s="13"/>
      <c r="L40" s="13"/>
      <c r="M40" s="13"/>
      <c r="N40" s="13"/>
      <c r="O40" s="40">
        <f t="shared" si="2"/>
        <v>0</v>
      </c>
      <c r="P40" s="38" t="s">
        <v>276</v>
      </c>
      <c r="Q40" s="21"/>
    </row>
    <row r="41" customHeight="1" spans="2:17">
      <c r="B41" s="12" t="s">
        <v>54</v>
      </c>
      <c r="C41" s="13"/>
      <c r="D41" s="13"/>
      <c r="E41" s="13"/>
      <c r="F41" s="13"/>
      <c r="G41" s="13"/>
      <c r="H41" s="13"/>
      <c r="I41" s="13"/>
      <c r="J41" s="13"/>
      <c r="K41" s="13"/>
      <c r="L41" s="13"/>
      <c r="M41" s="13"/>
      <c r="N41" s="13"/>
      <c r="O41" s="40">
        <f t="shared" si="2"/>
        <v>0</v>
      </c>
      <c r="P41" s="38" t="s">
        <v>276</v>
      </c>
      <c r="Q41" s="21"/>
    </row>
    <row r="42" customHeight="1" spans="2:17">
      <c r="B42" s="12" t="s">
        <v>55</v>
      </c>
      <c r="C42" s="13"/>
      <c r="D42" s="13"/>
      <c r="E42" s="13"/>
      <c r="F42" s="13"/>
      <c r="G42" s="13"/>
      <c r="H42" s="13"/>
      <c r="I42" s="13"/>
      <c r="J42" s="13"/>
      <c r="K42" s="13"/>
      <c r="L42" s="13"/>
      <c r="M42" s="13"/>
      <c r="N42" s="13"/>
      <c r="O42" s="40">
        <f t="shared" si="2"/>
        <v>0</v>
      </c>
      <c r="P42" s="38" t="s">
        <v>276</v>
      </c>
      <c r="Q42" s="21"/>
    </row>
    <row r="43" customHeight="1" spans="2:17">
      <c r="B43" s="12" t="s">
        <v>56</v>
      </c>
      <c r="C43" s="13"/>
      <c r="D43" s="13"/>
      <c r="E43" s="13"/>
      <c r="F43" s="13"/>
      <c r="G43" s="13"/>
      <c r="H43" s="13"/>
      <c r="I43" s="13"/>
      <c r="J43" s="13"/>
      <c r="K43" s="13"/>
      <c r="L43" s="13"/>
      <c r="M43" s="13"/>
      <c r="N43" s="13"/>
      <c r="O43" s="40">
        <f t="shared" si="2"/>
        <v>0</v>
      </c>
      <c r="P43" s="38" t="s">
        <v>276</v>
      </c>
      <c r="Q43" s="21"/>
    </row>
    <row r="44" customHeight="1" spans="2:17">
      <c r="B44" s="12" t="s">
        <v>57</v>
      </c>
      <c r="C44" s="13"/>
      <c r="D44" s="13"/>
      <c r="E44" s="13"/>
      <c r="F44" s="13"/>
      <c r="G44" s="13"/>
      <c r="H44" s="13"/>
      <c r="I44" s="13"/>
      <c r="J44" s="13"/>
      <c r="K44" s="13"/>
      <c r="L44" s="13"/>
      <c r="M44" s="13"/>
      <c r="N44" s="13"/>
      <c r="O44" s="40">
        <f t="shared" si="2"/>
        <v>0</v>
      </c>
      <c r="P44" s="38" t="s">
        <v>276</v>
      </c>
      <c r="Q44" s="21"/>
    </row>
    <row r="45" customHeight="1" spans="2:17">
      <c r="B45" s="11" t="s">
        <v>58</v>
      </c>
      <c r="C45" s="10">
        <f t="shared" ref="C45:N45" si="9">SUM(C46:C50)</f>
        <v>0</v>
      </c>
      <c r="D45" s="10">
        <f t="shared" si="9"/>
        <v>0</v>
      </c>
      <c r="E45" s="10">
        <f t="shared" si="9"/>
        <v>0</v>
      </c>
      <c r="F45" s="10">
        <f t="shared" si="9"/>
        <v>0</v>
      </c>
      <c r="G45" s="10">
        <f t="shared" si="9"/>
        <v>0</v>
      </c>
      <c r="H45" s="10">
        <f t="shared" si="9"/>
        <v>0</v>
      </c>
      <c r="I45" s="10">
        <f t="shared" si="9"/>
        <v>0</v>
      </c>
      <c r="J45" s="10">
        <f t="shared" si="9"/>
        <v>0</v>
      </c>
      <c r="K45" s="10">
        <f t="shared" si="9"/>
        <v>0</v>
      </c>
      <c r="L45" s="10">
        <f t="shared" si="9"/>
        <v>0</v>
      </c>
      <c r="M45" s="10">
        <f t="shared" si="9"/>
        <v>0</v>
      </c>
      <c r="N45" s="10">
        <f t="shared" si="9"/>
        <v>0</v>
      </c>
      <c r="O45" s="39">
        <f t="shared" si="2"/>
        <v>0</v>
      </c>
      <c r="P45" s="38" t="s">
        <v>176</v>
      </c>
      <c r="Q45" s="21"/>
    </row>
    <row r="46" customHeight="1" spans="2:17">
      <c r="B46" s="12" t="s">
        <v>59</v>
      </c>
      <c r="C46" s="13"/>
      <c r="D46" s="13"/>
      <c r="E46" s="13"/>
      <c r="F46" s="13"/>
      <c r="G46" s="13"/>
      <c r="H46" s="13"/>
      <c r="I46" s="13"/>
      <c r="J46" s="13"/>
      <c r="K46" s="13"/>
      <c r="L46" s="13"/>
      <c r="M46" s="13"/>
      <c r="N46" s="13"/>
      <c r="O46" s="40">
        <f t="shared" si="2"/>
        <v>0</v>
      </c>
      <c r="P46" s="38" t="s">
        <v>276</v>
      </c>
      <c r="Q46" s="21"/>
    </row>
    <row r="47" customHeight="1" spans="2:17">
      <c r="B47" s="12" t="s">
        <v>60</v>
      </c>
      <c r="C47" s="13"/>
      <c r="D47" s="13"/>
      <c r="E47" s="13"/>
      <c r="F47" s="13"/>
      <c r="G47" s="13"/>
      <c r="H47" s="13"/>
      <c r="I47" s="13"/>
      <c r="J47" s="13"/>
      <c r="K47" s="13"/>
      <c r="L47" s="13"/>
      <c r="M47" s="13"/>
      <c r="N47" s="13"/>
      <c r="O47" s="40">
        <f t="shared" si="2"/>
        <v>0</v>
      </c>
      <c r="P47" s="38" t="s">
        <v>276</v>
      </c>
      <c r="Q47" s="21"/>
    </row>
    <row r="48" customHeight="1" spans="2:17">
      <c r="B48" s="12" t="s">
        <v>61</v>
      </c>
      <c r="C48" s="13"/>
      <c r="D48" s="13"/>
      <c r="E48" s="13"/>
      <c r="F48" s="13"/>
      <c r="G48" s="13"/>
      <c r="H48" s="13"/>
      <c r="I48" s="13"/>
      <c r="J48" s="13"/>
      <c r="K48" s="13"/>
      <c r="L48" s="13"/>
      <c r="M48" s="13"/>
      <c r="N48" s="13"/>
      <c r="O48" s="40">
        <f t="shared" si="2"/>
        <v>0</v>
      </c>
      <c r="P48" s="38" t="s">
        <v>276</v>
      </c>
      <c r="Q48" s="21"/>
    </row>
    <row r="49" customHeight="1" spans="2:17">
      <c r="B49" s="12" t="s">
        <v>62</v>
      </c>
      <c r="C49" s="13"/>
      <c r="D49" s="13"/>
      <c r="E49" s="13"/>
      <c r="F49" s="13"/>
      <c r="G49" s="13"/>
      <c r="H49" s="13"/>
      <c r="I49" s="13"/>
      <c r="J49" s="13"/>
      <c r="K49" s="13"/>
      <c r="L49" s="13"/>
      <c r="M49" s="13"/>
      <c r="N49" s="13"/>
      <c r="O49" s="40">
        <f t="shared" si="2"/>
        <v>0</v>
      </c>
      <c r="P49" s="38" t="s">
        <v>276</v>
      </c>
      <c r="Q49" s="21"/>
    </row>
    <row r="50" customHeight="1" spans="2:17">
      <c r="B50" s="12" t="s">
        <v>63</v>
      </c>
      <c r="C50" s="13"/>
      <c r="D50" s="13"/>
      <c r="E50" s="13"/>
      <c r="F50" s="13"/>
      <c r="G50" s="13"/>
      <c r="H50" s="13"/>
      <c r="I50" s="13"/>
      <c r="J50" s="13"/>
      <c r="K50" s="13"/>
      <c r="L50" s="13"/>
      <c r="M50" s="13"/>
      <c r="N50" s="13"/>
      <c r="O50" s="40">
        <f t="shared" si="2"/>
        <v>0</v>
      </c>
      <c r="P50" s="38" t="s">
        <v>276</v>
      </c>
      <c r="Q50" s="21"/>
    </row>
    <row r="51" customHeight="1" spans="2:17">
      <c r="B51" s="11" t="s">
        <v>64</v>
      </c>
      <c r="C51" s="10"/>
      <c r="D51" s="10"/>
      <c r="E51" s="10"/>
      <c r="F51" s="10"/>
      <c r="G51" s="10"/>
      <c r="H51" s="10"/>
      <c r="I51" s="10"/>
      <c r="J51" s="10"/>
      <c r="K51" s="10"/>
      <c r="L51" s="10"/>
      <c r="M51" s="10"/>
      <c r="N51" s="10"/>
      <c r="O51" s="39">
        <f t="shared" si="2"/>
        <v>0</v>
      </c>
      <c r="P51" s="38" t="s">
        <v>276</v>
      </c>
      <c r="Q51" s="21"/>
    </row>
    <row r="52" customHeight="1" spans="2:17">
      <c r="B52" s="11" t="s">
        <v>65</v>
      </c>
      <c r="C52" s="10"/>
      <c r="D52" s="10"/>
      <c r="E52" s="10"/>
      <c r="F52" s="10"/>
      <c r="G52" s="10"/>
      <c r="H52" s="10"/>
      <c r="I52" s="10"/>
      <c r="J52" s="10"/>
      <c r="K52" s="10"/>
      <c r="L52" s="10"/>
      <c r="M52" s="10"/>
      <c r="N52" s="10"/>
      <c r="O52" s="39">
        <f t="shared" si="2"/>
        <v>0</v>
      </c>
      <c r="P52" s="38" t="s">
        <v>276</v>
      </c>
      <c r="Q52" s="21"/>
    </row>
    <row r="53" customHeight="1" spans="2:17">
      <c r="B53" s="11" t="s">
        <v>66</v>
      </c>
      <c r="C53" s="10"/>
      <c r="D53" s="10"/>
      <c r="E53" s="10"/>
      <c r="F53" s="10"/>
      <c r="G53" s="10"/>
      <c r="H53" s="10"/>
      <c r="I53" s="10"/>
      <c r="J53" s="10"/>
      <c r="K53" s="10"/>
      <c r="L53" s="10"/>
      <c r="M53" s="10"/>
      <c r="N53" s="10"/>
      <c r="O53" s="39">
        <f t="shared" si="2"/>
        <v>0</v>
      </c>
      <c r="P53" s="38" t="s">
        <v>276</v>
      </c>
      <c r="Q53" s="21"/>
    </row>
    <row r="54" customHeight="1" spans="2:17">
      <c r="B54" s="11" t="s">
        <v>67</v>
      </c>
      <c r="C54" s="10"/>
      <c r="D54" s="10"/>
      <c r="E54" s="10"/>
      <c r="F54" s="10"/>
      <c r="G54" s="10"/>
      <c r="H54" s="10"/>
      <c r="I54" s="10"/>
      <c r="J54" s="10"/>
      <c r="K54" s="10"/>
      <c r="L54" s="10"/>
      <c r="M54" s="10"/>
      <c r="N54" s="10"/>
      <c r="O54" s="39">
        <f t="shared" si="2"/>
        <v>0</v>
      </c>
      <c r="P54" s="38" t="s">
        <v>276</v>
      </c>
      <c r="Q54" s="21"/>
    </row>
    <row r="55" customHeight="1" spans="2:17">
      <c r="B55" s="11" t="s">
        <v>68</v>
      </c>
      <c r="C55" s="10"/>
      <c r="D55" s="10"/>
      <c r="E55" s="10"/>
      <c r="F55" s="10"/>
      <c r="G55" s="10"/>
      <c r="H55" s="10"/>
      <c r="I55" s="10"/>
      <c r="J55" s="10"/>
      <c r="K55" s="10"/>
      <c r="L55" s="10"/>
      <c r="M55" s="10"/>
      <c r="N55" s="10"/>
      <c r="O55" s="39">
        <f t="shared" si="2"/>
        <v>0</v>
      </c>
      <c r="P55" s="38" t="s">
        <v>276</v>
      </c>
      <c r="Q55" s="21"/>
    </row>
    <row r="56" customHeight="1" spans="2:17">
      <c r="B56" s="11" t="s">
        <v>69</v>
      </c>
      <c r="C56" s="10">
        <f t="shared" ref="C56:N56" si="10">SUM(C57:C60,C68:C72)</f>
        <v>0</v>
      </c>
      <c r="D56" s="10">
        <f t="shared" si="10"/>
        <v>0</v>
      </c>
      <c r="E56" s="10">
        <f t="shared" si="10"/>
        <v>0</v>
      </c>
      <c r="F56" s="10">
        <f t="shared" si="10"/>
        <v>0</v>
      </c>
      <c r="G56" s="10">
        <f t="shared" si="10"/>
        <v>0</v>
      </c>
      <c r="H56" s="10">
        <f t="shared" si="10"/>
        <v>0</v>
      </c>
      <c r="I56" s="10">
        <f t="shared" si="10"/>
        <v>0</v>
      </c>
      <c r="J56" s="10">
        <f t="shared" si="10"/>
        <v>0</v>
      </c>
      <c r="K56" s="10">
        <f t="shared" si="10"/>
        <v>0</v>
      </c>
      <c r="L56" s="10">
        <f t="shared" si="10"/>
        <v>0</v>
      </c>
      <c r="M56" s="10">
        <f t="shared" si="10"/>
        <v>0</v>
      </c>
      <c r="N56" s="10">
        <f t="shared" si="10"/>
        <v>0</v>
      </c>
      <c r="O56" s="39">
        <f t="shared" si="2"/>
        <v>0</v>
      </c>
      <c r="P56" s="38" t="s">
        <v>176</v>
      </c>
      <c r="Q56" s="21"/>
    </row>
    <row r="57" customHeight="1" spans="2:17">
      <c r="B57" s="11" t="s">
        <v>70</v>
      </c>
      <c r="C57" s="10"/>
      <c r="D57" s="10"/>
      <c r="E57" s="10"/>
      <c r="F57" s="10"/>
      <c r="G57" s="10"/>
      <c r="H57" s="10"/>
      <c r="I57" s="10"/>
      <c r="J57" s="10"/>
      <c r="K57" s="10"/>
      <c r="L57" s="10"/>
      <c r="M57" s="10"/>
      <c r="N57" s="10"/>
      <c r="O57" s="39">
        <f t="shared" si="2"/>
        <v>0</v>
      </c>
      <c r="P57" s="38" t="s">
        <v>276</v>
      </c>
      <c r="Q57" s="21"/>
    </row>
    <row r="58" customHeight="1" spans="2:17">
      <c r="B58" s="11" t="s">
        <v>71</v>
      </c>
      <c r="C58" s="10"/>
      <c r="D58" s="10"/>
      <c r="E58" s="10"/>
      <c r="F58" s="10"/>
      <c r="G58" s="10"/>
      <c r="H58" s="10"/>
      <c r="I58" s="10"/>
      <c r="J58" s="10"/>
      <c r="K58" s="10"/>
      <c r="L58" s="10"/>
      <c r="M58" s="10"/>
      <c r="N58" s="10"/>
      <c r="O58" s="39">
        <f t="shared" si="2"/>
        <v>0</v>
      </c>
      <c r="P58" s="38" t="s">
        <v>276</v>
      </c>
      <c r="Q58" s="21"/>
    </row>
    <row r="59" customHeight="1" spans="2:17">
      <c r="B59" s="11" t="s">
        <v>72</v>
      </c>
      <c r="C59" s="10"/>
      <c r="D59" s="10"/>
      <c r="E59" s="10"/>
      <c r="F59" s="10"/>
      <c r="G59" s="10"/>
      <c r="H59" s="10"/>
      <c r="I59" s="10"/>
      <c r="J59" s="10"/>
      <c r="K59" s="10"/>
      <c r="L59" s="10"/>
      <c r="M59" s="10"/>
      <c r="N59" s="10"/>
      <c r="O59" s="39">
        <f t="shared" si="2"/>
        <v>0</v>
      </c>
      <c r="P59" s="38" t="s">
        <v>276</v>
      </c>
      <c r="Q59" s="21"/>
    </row>
    <row r="60" customHeight="1" spans="2:17">
      <c r="B60" s="11" t="s">
        <v>73</v>
      </c>
      <c r="C60" s="10">
        <f t="shared" ref="C60:N60" si="11">SUM(C61:C67)</f>
        <v>0</v>
      </c>
      <c r="D60" s="10">
        <f t="shared" si="11"/>
        <v>0</v>
      </c>
      <c r="E60" s="10">
        <f t="shared" si="11"/>
        <v>0</v>
      </c>
      <c r="F60" s="10">
        <f t="shared" si="11"/>
        <v>0</v>
      </c>
      <c r="G60" s="10">
        <f t="shared" si="11"/>
        <v>0</v>
      </c>
      <c r="H60" s="10">
        <f t="shared" si="11"/>
        <v>0</v>
      </c>
      <c r="I60" s="10">
        <f t="shared" si="11"/>
        <v>0</v>
      </c>
      <c r="J60" s="10">
        <f t="shared" si="11"/>
        <v>0</v>
      </c>
      <c r="K60" s="10">
        <f t="shared" si="11"/>
        <v>0</v>
      </c>
      <c r="L60" s="10">
        <f t="shared" si="11"/>
        <v>0</v>
      </c>
      <c r="M60" s="10">
        <f t="shared" si="11"/>
        <v>0</v>
      </c>
      <c r="N60" s="10">
        <f t="shared" si="11"/>
        <v>0</v>
      </c>
      <c r="O60" s="39">
        <f t="shared" si="2"/>
        <v>0</v>
      </c>
      <c r="P60" s="38" t="s">
        <v>176</v>
      </c>
      <c r="Q60" s="21"/>
    </row>
    <row r="61" customHeight="1" spans="2:17">
      <c r="B61" s="12" t="s">
        <v>74</v>
      </c>
      <c r="C61" s="13"/>
      <c r="D61" s="13"/>
      <c r="E61" s="13"/>
      <c r="F61" s="13"/>
      <c r="G61" s="13"/>
      <c r="H61" s="13"/>
      <c r="I61" s="13"/>
      <c r="J61" s="13"/>
      <c r="K61" s="13"/>
      <c r="L61" s="13"/>
      <c r="M61" s="13"/>
      <c r="N61" s="13"/>
      <c r="O61" s="40">
        <f t="shared" si="2"/>
        <v>0</v>
      </c>
      <c r="P61" s="38" t="s">
        <v>276</v>
      </c>
      <c r="Q61" s="21"/>
    </row>
    <row r="62" customHeight="1" spans="2:17">
      <c r="B62" s="12" t="s">
        <v>75</v>
      </c>
      <c r="C62" s="13"/>
      <c r="D62" s="13"/>
      <c r="E62" s="13"/>
      <c r="F62" s="13"/>
      <c r="G62" s="13"/>
      <c r="H62" s="13"/>
      <c r="I62" s="13"/>
      <c r="J62" s="13"/>
      <c r="K62" s="13"/>
      <c r="L62" s="13"/>
      <c r="M62" s="13"/>
      <c r="N62" s="13"/>
      <c r="O62" s="40">
        <f t="shared" si="2"/>
        <v>0</v>
      </c>
      <c r="P62" s="38" t="s">
        <v>276</v>
      </c>
      <c r="Q62" s="21"/>
    </row>
    <row r="63" customHeight="1" spans="2:17">
      <c r="B63" s="12" t="s">
        <v>76</v>
      </c>
      <c r="C63" s="13"/>
      <c r="D63" s="13"/>
      <c r="E63" s="13"/>
      <c r="F63" s="13"/>
      <c r="G63" s="13"/>
      <c r="H63" s="13"/>
      <c r="I63" s="13"/>
      <c r="J63" s="13"/>
      <c r="K63" s="13"/>
      <c r="L63" s="13"/>
      <c r="M63" s="13"/>
      <c r="N63" s="13"/>
      <c r="O63" s="40">
        <f t="shared" si="2"/>
        <v>0</v>
      </c>
      <c r="P63" s="38" t="s">
        <v>276</v>
      </c>
      <c r="Q63" s="21"/>
    </row>
    <row r="64" customHeight="1" spans="2:17">
      <c r="B64" s="12" t="s">
        <v>77</v>
      </c>
      <c r="C64" s="13"/>
      <c r="D64" s="13"/>
      <c r="E64" s="13"/>
      <c r="F64" s="13"/>
      <c r="G64" s="13"/>
      <c r="H64" s="13"/>
      <c r="I64" s="13"/>
      <c r="J64" s="13"/>
      <c r="K64" s="13"/>
      <c r="L64" s="13"/>
      <c r="M64" s="13"/>
      <c r="N64" s="13"/>
      <c r="O64" s="40">
        <f t="shared" si="2"/>
        <v>0</v>
      </c>
      <c r="P64" s="38" t="s">
        <v>276</v>
      </c>
      <c r="Q64" s="21"/>
    </row>
    <row r="65" customHeight="1" spans="2:17">
      <c r="B65" s="12" t="s">
        <v>78</v>
      </c>
      <c r="C65" s="13"/>
      <c r="D65" s="13"/>
      <c r="E65" s="13"/>
      <c r="F65" s="13"/>
      <c r="G65" s="13"/>
      <c r="H65" s="13"/>
      <c r="I65" s="13"/>
      <c r="J65" s="13"/>
      <c r="K65" s="13"/>
      <c r="L65" s="13"/>
      <c r="M65" s="13"/>
      <c r="N65" s="13"/>
      <c r="O65" s="40">
        <f t="shared" si="2"/>
        <v>0</v>
      </c>
      <c r="P65" s="38" t="s">
        <v>276</v>
      </c>
      <c r="Q65" s="21"/>
    </row>
    <row r="66" customHeight="1" spans="2:17">
      <c r="B66" s="12" t="s">
        <v>79</v>
      </c>
      <c r="C66" s="13"/>
      <c r="D66" s="13"/>
      <c r="E66" s="13"/>
      <c r="F66" s="13"/>
      <c r="G66" s="13"/>
      <c r="H66" s="13"/>
      <c r="I66" s="13"/>
      <c r="J66" s="13"/>
      <c r="K66" s="13"/>
      <c r="L66" s="13"/>
      <c r="M66" s="13"/>
      <c r="N66" s="13"/>
      <c r="O66" s="40">
        <f t="shared" si="2"/>
        <v>0</v>
      </c>
      <c r="P66" s="38" t="s">
        <v>276</v>
      </c>
      <c r="Q66" s="21"/>
    </row>
    <row r="67" customHeight="1" spans="2:17">
      <c r="B67" s="12" t="s">
        <v>80</v>
      </c>
      <c r="C67" s="13"/>
      <c r="D67" s="13"/>
      <c r="E67" s="13"/>
      <c r="F67" s="13"/>
      <c r="G67" s="13"/>
      <c r="H67" s="13"/>
      <c r="I67" s="13"/>
      <c r="J67" s="13"/>
      <c r="K67" s="13"/>
      <c r="L67" s="13"/>
      <c r="M67" s="13"/>
      <c r="N67" s="13"/>
      <c r="O67" s="40">
        <f t="shared" si="2"/>
        <v>0</v>
      </c>
      <c r="P67" s="38" t="s">
        <v>276</v>
      </c>
      <c r="Q67" s="21"/>
    </row>
    <row r="68" customHeight="1" spans="2:17">
      <c r="B68" s="11" t="s">
        <v>81</v>
      </c>
      <c r="C68" s="10"/>
      <c r="D68" s="10"/>
      <c r="E68" s="10"/>
      <c r="F68" s="10"/>
      <c r="G68" s="10"/>
      <c r="H68" s="10"/>
      <c r="I68" s="10"/>
      <c r="J68" s="10"/>
      <c r="K68" s="10"/>
      <c r="L68" s="10"/>
      <c r="M68" s="10"/>
      <c r="N68" s="10"/>
      <c r="O68" s="39">
        <f t="shared" si="2"/>
        <v>0</v>
      </c>
      <c r="P68" s="38" t="s">
        <v>276</v>
      </c>
      <c r="Q68" s="21"/>
    </row>
    <row r="69" customHeight="1" spans="2:17">
      <c r="B69" s="11" t="s">
        <v>82</v>
      </c>
      <c r="C69" s="10"/>
      <c r="D69" s="10"/>
      <c r="E69" s="10"/>
      <c r="F69" s="10"/>
      <c r="G69" s="10"/>
      <c r="H69" s="10"/>
      <c r="I69" s="10"/>
      <c r="J69" s="10"/>
      <c r="K69" s="10"/>
      <c r="L69" s="10"/>
      <c r="M69" s="10"/>
      <c r="N69" s="10"/>
      <c r="O69" s="39">
        <f t="shared" ref="O69:O132" si="12">SUM(C69:N69)</f>
        <v>0</v>
      </c>
      <c r="P69" s="38" t="s">
        <v>276</v>
      </c>
      <c r="Q69" s="21"/>
    </row>
    <row r="70" customHeight="1" spans="2:17">
      <c r="B70" s="11" t="s">
        <v>83</v>
      </c>
      <c r="C70" s="10"/>
      <c r="D70" s="10"/>
      <c r="E70" s="10"/>
      <c r="F70" s="10"/>
      <c r="G70" s="10"/>
      <c r="H70" s="10"/>
      <c r="I70" s="10"/>
      <c r="J70" s="10"/>
      <c r="K70" s="10"/>
      <c r="L70" s="10"/>
      <c r="M70" s="10"/>
      <c r="N70" s="10"/>
      <c r="O70" s="39">
        <f t="shared" si="12"/>
        <v>0</v>
      </c>
      <c r="P70" s="38" t="s">
        <v>276</v>
      </c>
      <c r="Q70" s="21"/>
    </row>
    <row r="71" customHeight="1" spans="2:17">
      <c r="B71" s="11" t="s">
        <v>84</v>
      </c>
      <c r="C71" s="10"/>
      <c r="D71" s="10"/>
      <c r="E71" s="10"/>
      <c r="F71" s="10"/>
      <c r="G71" s="10"/>
      <c r="H71" s="10"/>
      <c r="I71" s="10"/>
      <c r="J71" s="10"/>
      <c r="K71" s="10"/>
      <c r="L71" s="10"/>
      <c r="M71" s="10"/>
      <c r="N71" s="10"/>
      <c r="O71" s="39">
        <f t="shared" si="12"/>
        <v>0</v>
      </c>
      <c r="P71" s="38" t="s">
        <v>276</v>
      </c>
      <c r="Q71" s="21"/>
    </row>
    <row r="72" customHeight="1" spans="2:17">
      <c r="B72" s="11" t="s">
        <v>85</v>
      </c>
      <c r="C72" s="10"/>
      <c r="D72" s="10"/>
      <c r="E72" s="10"/>
      <c r="F72" s="10"/>
      <c r="G72" s="10"/>
      <c r="H72" s="10"/>
      <c r="I72" s="10"/>
      <c r="J72" s="10"/>
      <c r="K72" s="10"/>
      <c r="L72" s="10"/>
      <c r="M72" s="10"/>
      <c r="N72" s="10"/>
      <c r="O72" s="39">
        <f t="shared" si="12"/>
        <v>0</v>
      </c>
      <c r="P72" s="38" t="s">
        <v>276</v>
      </c>
      <c r="Q72" s="21"/>
    </row>
    <row r="73" customHeight="1" spans="2:17">
      <c r="B73" s="11" t="s">
        <v>86</v>
      </c>
      <c r="C73" s="10"/>
      <c r="D73" s="10"/>
      <c r="E73" s="10"/>
      <c r="F73" s="10"/>
      <c r="G73" s="10"/>
      <c r="H73" s="10"/>
      <c r="I73" s="10"/>
      <c r="J73" s="10"/>
      <c r="K73" s="10"/>
      <c r="L73" s="10"/>
      <c r="M73" s="10"/>
      <c r="N73" s="10"/>
      <c r="O73" s="39">
        <f t="shared" si="12"/>
        <v>0</v>
      </c>
      <c r="P73" s="38" t="s">
        <v>276</v>
      </c>
      <c r="Q73" s="21"/>
    </row>
    <row r="74" customHeight="1" spans="2:17">
      <c r="B74" s="11" t="s">
        <v>87</v>
      </c>
      <c r="C74" s="10">
        <f t="shared" ref="C74:N74" si="13">C75+C80+C91+C113</f>
        <v>0</v>
      </c>
      <c r="D74" s="10">
        <f t="shared" si="13"/>
        <v>0</v>
      </c>
      <c r="E74" s="10">
        <f t="shared" si="13"/>
        <v>0</v>
      </c>
      <c r="F74" s="10">
        <f t="shared" si="13"/>
        <v>0</v>
      </c>
      <c r="G74" s="10">
        <f t="shared" si="13"/>
        <v>0</v>
      </c>
      <c r="H74" s="10">
        <f t="shared" si="13"/>
        <v>0</v>
      </c>
      <c r="I74" s="10">
        <f t="shared" si="13"/>
        <v>0</v>
      </c>
      <c r="J74" s="10">
        <f t="shared" si="13"/>
        <v>0</v>
      </c>
      <c r="K74" s="10">
        <f t="shared" si="13"/>
        <v>0</v>
      </c>
      <c r="L74" s="10">
        <f t="shared" si="13"/>
        <v>0</v>
      </c>
      <c r="M74" s="10">
        <f t="shared" si="13"/>
        <v>0</v>
      </c>
      <c r="N74" s="10">
        <f t="shared" si="13"/>
        <v>0</v>
      </c>
      <c r="O74" s="39">
        <f t="shared" si="12"/>
        <v>0</v>
      </c>
      <c r="P74" s="38" t="s">
        <v>176</v>
      </c>
      <c r="Q74" s="21"/>
    </row>
    <row r="75" customHeight="1" spans="2:17">
      <c r="B75" s="11" t="s">
        <v>88</v>
      </c>
      <c r="C75" s="10">
        <f t="shared" ref="C75:N75" si="14">SUM(C76:C79)</f>
        <v>0</v>
      </c>
      <c r="D75" s="10">
        <f t="shared" si="14"/>
        <v>0</v>
      </c>
      <c r="E75" s="10">
        <f t="shared" si="14"/>
        <v>0</v>
      </c>
      <c r="F75" s="10">
        <f t="shared" si="14"/>
        <v>0</v>
      </c>
      <c r="G75" s="10">
        <f t="shared" si="14"/>
        <v>0</v>
      </c>
      <c r="H75" s="10">
        <f t="shared" si="14"/>
        <v>0</v>
      </c>
      <c r="I75" s="10">
        <f t="shared" si="14"/>
        <v>0</v>
      </c>
      <c r="J75" s="10">
        <f t="shared" si="14"/>
        <v>0</v>
      </c>
      <c r="K75" s="10">
        <f t="shared" si="14"/>
        <v>0</v>
      </c>
      <c r="L75" s="10">
        <f t="shared" si="14"/>
        <v>0</v>
      </c>
      <c r="M75" s="10">
        <f t="shared" si="14"/>
        <v>0</v>
      </c>
      <c r="N75" s="10">
        <f t="shared" si="14"/>
        <v>0</v>
      </c>
      <c r="O75" s="39">
        <f t="shared" si="12"/>
        <v>0</v>
      </c>
      <c r="P75" s="38" t="s">
        <v>176</v>
      </c>
      <c r="Q75" s="21"/>
    </row>
    <row r="76" customHeight="1" spans="2:17">
      <c r="B76" s="12" t="s">
        <v>89</v>
      </c>
      <c r="C76" s="13"/>
      <c r="D76" s="13"/>
      <c r="E76" s="13"/>
      <c r="F76" s="13"/>
      <c r="G76" s="13"/>
      <c r="H76" s="13"/>
      <c r="I76" s="13"/>
      <c r="J76" s="13"/>
      <c r="K76" s="13"/>
      <c r="L76" s="13"/>
      <c r="M76" s="13"/>
      <c r="N76" s="13"/>
      <c r="O76" s="40">
        <f t="shared" si="12"/>
        <v>0</v>
      </c>
      <c r="P76" s="38" t="s">
        <v>276</v>
      </c>
      <c r="Q76" s="21"/>
    </row>
    <row r="77" customHeight="1" spans="2:17">
      <c r="B77" s="12" t="s">
        <v>90</v>
      </c>
      <c r="C77" s="13"/>
      <c r="D77" s="13"/>
      <c r="E77" s="13"/>
      <c r="F77" s="13"/>
      <c r="G77" s="13"/>
      <c r="H77" s="13"/>
      <c r="I77" s="13"/>
      <c r="J77" s="13"/>
      <c r="K77" s="13"/>
      <c r="L77" s="13"/>
      <c r="M77" s="13"/>
      <c r="N77" s="13"/>
      <c r="O77" s="40">
        <f t="shared" si="12"/>
        <v>0</v>
      </c>
      <c r="P77" s="38" t="s">
        <v>276</v>
      </c>
      <c r="Q77" s="21"/>
    </row>
    <row r="78" customHeight="1" spans="2:17">
      <c r="B78" s="12" t="s">
        <v>91</v>
      </c>
      <c r="C78" s="13"/>
      <c r="D78" s="13"/>
      <c r="E78" s="13"/>
      <c r="F78" s="13"/>
      <c r="G78" s="13"/>
      <c r="H78" s="13"/>
      <c r="I78" s="13"/>
      <c r="J78" s="13"/>
      <c r="K78" s="13"/>
      <c r="L78" s="13"/>
      <c r="M78" s="13"/>
      <c r="N78" s="13"/>
      <c r="O78" s="40">
        <f t="shared" si="12"/>
        <v>0</v>
      </c>
      <c r="P78" s="38" t="s">
        <v>276</v>
      </c>
      <c r="Q78" s="21"/>
    </row>
    <row r="79" customHeight="1" spans="2:17">
      <c r="B79" s="12" t="s">
        <v>92</v>
      </c>
      <c r="C79" s="13"/>
      <c r="D79" s="13"/>
      <c r="E79" s="13"/>
      <c r="F79" s="13"/>
      <c r="G79" s="13"/>
      <c r="H79" s="13"/>
      <c r="I79" s="13"/>
      <c r="J79" s="13"/>
      <c r="K79" s="13"/>
      <c r="L79" s="13"/>
      <c r="M79" s="13"/>
      <c r="N79" s="13"/>
      <c r="O79" s="40">
        <f t="shared" si="12"/>
        <v>0</v>
      </c>
      <c r="P79" s="38" t="s">
        <v>276</v>
      </c>
      <c r="Q79" s="21"/>
    </row>
    <row r="80" customHeight="1" spans="2:17">
      <c r="B80" s="11" t="s">
        <v>94</v>
      </c>
      <c r="C80" s="10">
        <f>SUM(C81:C90)</f>
        <v>0</v>
      </c>
      <c r="D80" s="10">
        <f t="shared" ref="D80:N80" si="15">SUM(D81:D90)</f>
        <v>0</v>
      </c>
      <c r="E80" s="10">
        <f t="shared" si="15"/>
        <v>0</v>
      </c>
      <c r="F80" s="10">
        <f t="shared" si="15"/>
        <v>0</v>
      </c>
      <c r="G80" s="10">
        <f t="shared" si="15"/>
        <v>0</v>
      </c>
      <c r="H80" s="10">
        <f t="shared" si="15"/>
        <v>0</v>
      </c>
      <c r="I80" s="10">
        <f t="shared" si="15"/>
        <v>0</v>
      </c>
      <c r="J80" s="10">
        <f t="shared" si="15"/>
        <v>0</v>
      </c>
      <c r="K80" s="10">
        <f t="shared" si="15"/>
        <v>0</v>
      </c>
      <c r="L80" s="10">
        <f t="shared" si="15"/>
        <v>0</v>
      </c>
      <c r="M80" s="10">
        <f t="shared" si="15"/>
        <v>0</v>
      </c>
      <c r="N80" s="10">
        <f t="shared" si="15"/>
        <v>0</v>
      </c>
      <c r="O80" s="39">
        <f t="shared" si="12"/>
        <v>0</v>
      </c>
      <c r="P80" s="38" t="s">
        <v>176</v>
      </c>
      <c r="Q80" s="21"/>
    </row>
    <row r="81" customHeight="1" spans="2:17">
      <c r="B81" s="12" t="s">
        <v>95</v>
      </c>
      <c r="C81" s="13"/>
      <c r="D81" s="13"/>
      <c r="E81" s="13"/>
      <c r="F81" s="13"/>
      <c r="G81" s="13"/>
      <c r="H81" s="13"/>
      <c r="I81" s="13"/>
      <c r="J81" s="13"/>
      <c r="K81" s="13"/>
      <c r="L81" s="13"/>
      <c r="M81" s="13"/>
      <c r="N81" s="13"/>
      <c r="O81" s="40">
        <f t="shared" si="12"/>
        <v>0</v>
      </c>
      <c r="P81" s="38" t="s">
        <v>276</v>
      </c>
      <c r="Q81" s="21"/>
    </row>
    <row r="82" customHeight="1" spans="2:17">
      <c r="B82" s="12" t="s">
        <v>96</v>
      </c>
      <c r="C82" s="13"/>
      <c r="D82" s="13"/>
      <c r="E82" s="13"/>
      <c r="F82" s="13"/>
      <c r="G82" s="13"/>
      <c r="H82" s="13"/>
      <c r="I82" s="13"/>
      <c r="J82" s="13"/>
      <c r="K82" s="13"/>
      <c r="L82" s="13"/>
      <c r="M82" s="13"/>
      <c r="N82" s="13"/>
      <c r="O82" s="40">
        <f t="shared" si="12"/>
        <v>0</v>
      </c>
      <c r="P82" s="38" t="s">
        <v>276</v>
      </c>
      <c r="Q82" s="21"/>
    </row>
    <row r="83" customHeight="1" spans="2:17">
      <c r="B83" s="12" t="s">
        <v>97</v>
      </c>
      <c r="C83" s="13"/>
      <c r="D83" s="13"/>
      <c r="E83" s="13"/>
      <c r="F83" s="13"/>
      <c r="G83" s="13"/>
      <c r="H83" s="13"/>
      <c r="I83" s="13"/>
      <c r="J83" s="13"/>
      <c r="K83" s="13"/>
      <c r="L83" s="13"/>
      <c r="M83" s="13"/>
      <c r="N83" s="13"/>
      <c r="O83" s="40">
        <f t="shared" si="12"/>
        <v>0</v>
      </c>
      <c r="P83" s="38" t="s">
        <v>276</v>
      </c>
      <c r="Q83" s="21"/>
    </row>
    <row r="84" customHeight="1" spans="2:17">
      <c r="B84" s="12" t="s">
        <v>98</v>
      </c>
      <c r="C84" s="13"/>
      <c r="D84" s="13"/>
      <c r="E84" s="13"/>
      <c r="F84" s="13"/>
      <c r="G84" s="13"/>
      <c r="H84" s="13"/>
      <c r="I84" s="13"/>
      <c r="J84" s="13"/>
      <c r="K84" s="13"/>
      <c r="L84" s="13"/>
      <c r="M84" s="13"/>
      <c r="N84" s="13"/>
      <c r="O84" s="40">
        <f t="shared" si="12"/>
        <v>0</v>
      </c>
      <c r="P84" s="38" t="s">
        <v>276</v>
      </c>
      <c r="Q84" s="21"/>
    </row>
    <row r="85" customHeight="1" spans="2:17">
      <c r="B85" s="12" t="s">
        <v>99</v>
      </c>
      <c r="C85" s="13"/>
      <c r="D85" s="13"/>
      <c r="E85" s="13"/>
      <c r="F85" s="13"/>
      <c r="G85" s="13"/>
      <c r="H85" s="13"/>
      <c r="I85" s="13"/>
      <c r="J85" s="13"/>
      <c r="K85" s="13"/>
      <c r="L85" s="13"/>
      <c r="M85" s="13"/>
      <c r="N85" s="13"/>
      <c r="O85" s="40">
        <f t="shared" si="12"/>
        <v>0</v>
      </c>
      <c r="P85" s="38" t="s">
        <v>276</v>
      </c>
      <c r="Q85" s="21"/>
    </row>
    <row r="86" customHeight="1" spans="2:17">
      <c r="B86" s="12" t="s">
        <v>100</v>
      </c>
      <c r="C86" s="13"/>
      <c r="D86" s="13"/>
      <c r="E86" s="13"/>
      <c r="F86" s="13"/>
      <c r="G86" s="13"/>
      <c r="H86" s="13"/>
      <c r="I86" s="13"/>
      <c r="J86" s="13"/>
      <c r="K86" s="13"/>
      <c r="L86" s="13"/>
      <c r="M86" s="13"/>
      <c r="N86" s="13"/>
      <c r="O86" s="40">
        <f t="shared" si="12"/>
        <v>0</v>
      </c>
      <c r="P86" s="38" t="s">
        <v>276</v>
      </c>
      <c r="Q86" s="21"/>
    </row>
    <row r="87" customHeight="1" spans="2:17">
      <c r="B87" s="12" t="s">
        <v>101</v>
      </c>
      <c r="C87" s="13"/>
      <c r="D87" s="13"/>
      <c r="E87" s="13"/>
      <c r="F87" s="13"/>
      <c r="G87" s="13"/>
      <c r="H87" s="13"/>
      <c r="I87" s="13"/>
      <c r="J87" s="13"/>
      <c r="K87" s="13"/>
      <c r="L87" s="13"/>
      <c r="M87" s="13"/>
      <c r="N87" s="13"/>
      <c r="O87" s="40">
        <f t="shared" si="12"/>
        <v>0</v>
      </c>
      <c r="P87" s="38" t="s">
        <v>276</v>
      </c>
      <c r="Q87" s="21"/>
    </row>
    <row r="88" customHeight="1" spans="2:17">
      <c r="B88" s="12" t="s">
        <v>102</v>
      </c>
      <c r="C88" s="13"/>
      <c r="D88" s="13"/>
      <c r="E88" s="13"/>
      <c r="F88" s="13"/>
      <c r="G88" s="13"/>
      <c r="H88" s="13"/>
      <c r="I88" s="13"/>
      <c r="J88" s="13"/>
      <c r="K88" s="13"/>
      <c r="L88" s="13"/>
      <c r="M88" s="13"/>
      <c r="N88" s="13"/>
      <c r="O88" s="40">
        <f t="shared" si="12"/>
        <v>0</v>
      </c>
      <c r="P88" s="38" t="s">
        <v>276</v>
      </c>
      <c r="Q88" s="21"/>
    </row>
    <row r="89" customHeight="1" spans="2:17">
      <c r="B89" s="12" t="s">
        <v>103</v>
      </c>
      <c r="C89" s="13"/>
      <c r="D89" s="13"/>
      <c r="E89" s="13"/>
      <c r="F89" s="13"/>
      <c r="G89" s="13"/>
      <c r="H89" s="13"/>
      <c r="I89" s="13"/>
      <c r="J89" s="13"/>
      <c r="K89" s="13"/>
      <c r="L89" s="13"/>
      <c r="M89" s="13"/>
      <c r="N89" s="13"/>
      <c r="O89" s="40">
        <f t="shared" si="12"/>
        <v>0</v>
      </c>
      <c r="P89" s="38" t="s">
        <v>276</v>
      </c>
      <c r="Q89" s="21"/>
    </row>
    <row r="90" customHeight="1" spans="2:17">
      <c r="B90" s="12" t="s">
        <v>104</v>
      </c>
      <c r="C90" s="13"/>
      <c r="D90" s="13"/>
      <c r="E90" s="13"/>
      <c r="F90" s="13"/>
      <c r="G90" s="13"/>
      <c r="H90" s="13"/>
      <c r="I90" s="13"/>
      <c r="J90" s="13"/>
      <c r="K90" s="13"/>
      <c r="L90" s="13"/>
      <c r="M90" s="13"/>
      <c r="N90" s="13"/>
      <c r="O90" s="40">
        <f t="shared" si="12"/>
        <v>0</v>
      </c>
      <c r="P90" s="38" t="s">
        <v>276</v>
      </c>
      <c r="Q90" s="21"/>
    </row>
    <row r="91" customHeight="1" spans="2:17">
      <c r="B91" s="11" t="s">
        <v>105</v>
      </c>
      <c r="C91" s="10">
        <f>SUM(C92:C112)</f>
        <v>0</v>
      </c>
      <c r="D91" s="10">
        <f t="shared" ref="D91:N91" si="16">SUM(D92:D112)</f>
        <v>0</v>
      </c>
      <c r="E91" s="10">
        <f t="shared" si="16"/>
        <v>0</v>
      </c>
      <c r="F91" s="10">
        <f t="shared" si="16"/>
        <v>0</v>
      </c>
      <c r="G91" s="10">
        <f t="shared" si="16"/>
        <v>0</v>
      </c>
      <c r="H91" s="10">
        <f t="shared" si="16"/>
        <v>0</v>
      </c>
      <c r="I91" s="10">
        <f t="shared" si="16"/>
        <v>0</v>
      </c>
      <c r="J91" s="10">
        <f t="shared" si="16"/>
        <v>0</v>
      </c>
      <c r="K91" s="10">
        <f t="shared" si="16"/>
        <v>0</v>
      </c>
      <c r="L91" s="10">
        <f t="shared" si="16"/>
        <v>0</v>
      </c>
      <c r="M91" s="10">
        <f t="shared" si="16"/>
        <v>0</v>
      </c>
      <c r="N91" s="10">
        <f t="shared" si="16"/>
        <v>0</v>
      </c>
      <c r="O91" s="39">
        <f t="shared" si="12"/>
        <v>0</v>
      </c>
      <c r="P91" s="38" t="s">
        <v>176</v>
      </c>
      <c r="Q91" s="21"/>
    </row>
    <row r="92" customHeight="1" spans="2:17">
      <c r="B92" s="12" t="s">
        <v>106</v>
      </c>
      <c r="C92" s="13"/>
      <c r="D92" s="13"/>
      <c r="E92" s="13"/>
      <c r="F92" s="13"/>
      <c r="G92" s="13"/>
      <c r="H92" s="13"/>
      <c r="I92" s="13"/>
      <c r="J92" s="13"/>
      <c r="K92" s="13"/>
      <c r="L92" s="13"/>
      <c r="M92" s="13"/>
      <c r="N92" s="13"/>
      <c r="O92" s="40">
        <f t="shared" si="12"/>
        <v>0</v>
      </c>
      <c r="P92" s="38" t="s">
        <v>276</v>
      </c>
      <c r="Q92" s="21"/>
    </row>
    <row r="93" customHeight="1" spans="2:17">
      <c r="B93" s="12" t="s">
        <v>107</v>
      </c>
      <c r="C93" s="13"/>
      <c r="D93" s="13"/>
      <c r="E93" s="13"/>
      <c r="F93" s="13"/>
      <c r="G93" s="13"/>
      <c r="H93" s="13"/>
      <c r="I93" s="13"/>
      <c r="J93" s="13"/>
      <c r="K93" s="13"/>
      <c r="L93" s="13"/>
      <c r="M93" s="13"/>
      <c r="N93" s="13"/>
      <c r="O93" s="40">
        <f t="shared" si="12"/>
        <v>0</v>
      </c>
      <c r="P93" s="38" t="s">
        <v>276</v>
      </c>
      <c r="Q93" s="21"/>
    </row>
    <row r="94" customHeight="1" spans="2:17">
      <c r="B94" s="12" t="s">
        <v>108</v>
      </c>
      <c r="C94" s="13"/>
      <c r="D94" s="13"/>
      <c r="E94" s="13"/>
      <c r="F94" s="13"/>
      <c r="G94" s="13"/>
      <c r="H94" s="13"/>
      <c r="I94" s="13"/>
      <c r="J94" s="13"/>
      <c r="K94" s="13"/>
      <c r="L94" s="13"/>
      <c r="M94" s="13"/>
      <c r="N94" s="13"/>
      <c r="O94" s="40">
        <f t="shared" si="12"/>
        <v>0</v>
      </c>
      <c r="P94" s="38" t="s">
        <v>276</v>
      </c>
      <c r="Q94" s="21"/>
    </row>
    <row r="95" customHeight="1" spans="2:17">
      <c r="B95" s="12" t="s">
        <v>109</v>
      </c>
      <c r="C95" s="13"/>
      <c r="D95" s="13"/>
      <c r="E95" s="13"/>
      <c r="F95" s="13"/>
      <c r="G95" s="13"/>
      <c r="H95" s="13"/>
      <c r="I95" s="13"/>
      <c r="J95" s="13"/>
      <c r="K95" s="13"/>
      <c r="L95" s="13"/>
      <c r="M95" s="13"/>
      <c r="N95" s="13"/>
      <c r="O95" s="40">
        <f t="shared" si="12"/>
        <v>0</v>
      </c>
      <c r="P95" s="38" t="s">
        <v>276</v>
      </c>
      <c r="Q95" s="21"/>
    </row>
    <row r="96" customHeight="1" spans="2:17">
      <c r="B96" s="12" t="s">
        <v>110</v>
      </c>
      <c r="C96" s="13"/>
      <c r="D96" s="13"/>
      <c r="E96" s="13"/>
      <c r="F96" s="13"/>
      <c r="G96" s="13"/>
      <c r="H96" s="13"/>
      <c r="I96" s="13"/>
      <c r="J96" s="13"/>
      <c r="K96" s="13"/>
      <c r="L96" s="13"/>
      <c r="M96" s="13"/>
      <c r="N96" s="13"/>
      <c r="O96" s="40">
        <f t="shared" si="12"/>
        <v>0</v>
      </c>
      <c r="P96" s="38" t="s">
        <v>276</v>
      </c>
      <c r="Q96" s="21"/>
    </row>
    <row r="97" customHeight="1" spans="2:17">
      <c r="B97" s="12" t="s">
        <v>111</v>
      </c>
      <c r="C97" s="13"/>
      <c r="D97" s="13"/>
      <c r="E97" s="13"/>
      <c r="F97" s="13"/>
      <c r="G97" s="13"/>
      <c r="H97" s="13"/>
      <c r="I97" s="13"/>
      <c r="J97" s="13"/>
      <c r="K97" s="13"/>
      <c r="L97" s="13"/>
      <c r="M97" s="13"/>
      <c r="N97" s="13"/>
      <c r="O97" s="40">
        <f t="shared" si="12"/>
        <v>0</v>
      </c>
      <c r="P97" s="38" t="s">
        <v>276</v>
      </c>
      <c r="Q97" s="21"/>
    </row>
    <row r="98" customHeight="1" spans="2:17">
      <c r="B98" s="12" t="s">
        <v>112</v>
      </c>
      <c r="C98" s="13"/>
      <c r="D98" s="13"/>
      <c r="E98" s="13"/>
      <c r="F98" s="13"/>
      <c r="G98" s="13"/>
      <c r="H98" s="13"/>
      <c r="I98" s="13"/>
      <c r="J98" s="13"/>
      <c r="K98" s="13"/>
      <c r="L98" s="13"/>
      <c r="M98" s="13"/>
      <c r="N98" s="13"/>
      <c r="O98" s="40">
        <f t="shared" si="12"/>
        <v>0</v>
      </c>
      <c r="P98" s="38" t="s">
        <v>276</v>
      </c>
      <c r="Q98" s="21"/>
    </row>
    <row r="99" customHeight="1" spans="2:17">
      <c r="B99" s="12" t="s">
        <v>113</v>
      </c>
      <c r="C99" s="13"/>
      <c r="D99" s="13"/>
      <c r="E99" s="13"/>
      <c r="F99" s="13"/>
      <c r="G99" s="13"/>
      <c r="H99" s="13"/>
      <c r="I99" s="13"/>
      <c r="J99" s="13"/>
      <c r="K99" s="13"/>
      <c r="L99" s="13"/>
      <c r="M99" s="13"/>
      <c r="N99" s="13"/>
      <c r="O99" s="40">
        <f t="shared" si="12"/>
        <v>0</v>
      </c>
      <c r="P99" s="38" t="s">
        <v>276</v>
      </c>
      <c r="Q99" s="21"/>
    </row>
    <row r="100" customHeight="1" spans="2:17">
      <c r="B100" s="12" t="s">
        <v>114</v>
      </c>
      <c r="C100" s="13"/>
      <c r="D100" s="13"/>
      <c r="E100" s="13"/>
      <c r="F100" s="13"/>
      <c r="G100" s="13"/>
      <c r="H100" s="13"/>
      <c r="I100" s="13"/>
      <c r="J100" s="13"/>
      <c r="K100" s="13"/>
      <c r="L100" s="13"/>
      <c r="M100" s="13"/>
      <c r="N100" s="13"/>
      <c r="O100" s="40">
        <f t="shared" si="12"/>
        <v>0</v>
      </c>
      <c r="P100" s="38" t="s">
        <v>276</v>
      </c>
      <c r="Q100" s="21"/>
    </row>
    <row r="101" customHeight="1" spans="2:17">
      <c r="B101" s="12" t="s">
        <v>115</v>
      </c>
      <c r="C101" s="13"/>
      <c r="D101" s="13"/>
      <c r="E101" s="13"/>
      <c r="F101" s="13"/>
      <c r="G101" s="13"/>
      <c r="H101" s="13"/>
      <c r="I101" s="13"/>
      <c r="J101" s="13"/>
      <c r="K101" s="13"/>
      <c r="L101" s="13"/>
      <c r="M101" s="13"/>
      <c r="N101" s="13"/>
      <c r="O101" s="40">
        <f t="shared" si="12"/>
        <v>0</v>
      </c>
      <c r="P101" s="38" t="s">
        <v>276</v>
      </c>
      <c r="Q101" s="21"/>
    </row>
    <row r="102" customHeight="1" spans="2:17">
      <c r="B102" s="12" t="s">
        <v>116</v>
      </c>
      <c r="C102" s="13"/>
      <c r="D102" s="13"/>
      <c r="E102" s="13"/>
      <c r="F102" s="13"/>
      <c r="G102" s="13"/>
      <c r="H102" s="13"/>
      <c r="I102" s="13"/>
      <c r="J102" s="13"/>
      <c r="K102" s="13"/>
      <c r="L102" s="13"/>
      <c r="M102" s="13"/>
      <c r="N102" s="13"/>
      <c r="O102" s="40">
        <f t="shared" si="12"/>
        <v>0</v>
      </c>
      <c r="P102" s="38" t="s">
        <v>276</v>
      </c>
      <c r="Q102" s="21"/>
    </row>
    <row r="103" customHeight="1" spans="2:17">
      <c r="B103" s="12" t="s">
        <v>117</v>
      </c>
      <c r="C103" s="13"/>
      <c r="D103" s="13"/>
      <c r="E103" s="13"/>
      <c r="F103" s="13"/>
      <c r="G103" s="13"/>
      <c r="H103" s="13"/>
      <c r="I103" s="13"/>
      <c r="J103" s="13"/>
      <c r="K103" s="13"/>
      <c r="L103" s="13"/>
      <c r="M103" s="13"/>
      <c r="N103" s="13"/>
      <c r="O103" s="40">
        <f t="shared" si="12"/>
        <v>0</v>
      </c>
      <c r="P103" s="38" t="s">
        <v>276</v>
      </c>
      <c r="Q103" s="21"/>
    </row>
    <row r="104" customHeight="1" spans="2:17">
      <c r="B104" s="12" t="s">
        <v>118</v>
      </c>
      <c r="C104" s="13"/>
      <c r="D104" s="13"/>
      <c r="E104" s="13"/>
      <c r="F104" s="13"/>
      <c r="G104" s="13"/>
      <c r="H104" s="13"/>
      <c r="I104" s="13"/>
      <c r="J104" s="13"/>
      <c r="K104" s="13"/>
      <c r="L104" s="13"/>
      <c r="M104" s="13"/>
      <c r="N104" s="13"/>
      <c r="O104" s="40">
        <f t="shared" si="12"/>
        <v>0</v>
      </c>
      <c r="P104" s="38" t="s">
        <v>276</v>
      </c>
      <c r="Q104" s="21"/>
    </row>
    <row r="105" customHeight="1" spans="2:17">
      <c r="B105" s="12" t="s">
        <v>119</v>
      </c>
      <c r="C105" s="13"/>
      <c r="D105" s="13"/>
      <c r="E105" s="13"/>
      <c r="F105" s="13"/>
      <c r="G105" s="13"/>
      <c r="H105" s="13"/>
      <c r="I105" s="13"/>
      <c r="J105" s="13"/>
      <c r="K105" s="13"/>
      <c r="L105" s="13"/>
      <c r="M105" s="13"/>
      <c r="N105" s="13"/>
      <c r="O105" s="40">
        <f t="shared" si="12"/>
        <v>0</v>
      </c>
      <c r="P105" s="38" t="s">
        <v>276</v>
      </c>
      <c r="Q105" s="21"/>
    </row>
    <row r="106" customHeight="1" spans="2:17">
      <c r="B106" s="12" t="s">
        <v>120</v>
      </c>
      <c r="C106" s="13"/>
      <c r="D106" s="13"/>
      <c r="E106" s="13"/>
      <c r="F106" s="13"/>
      <c r="G106" s="13"/>
      <c r="H106" s="13"/>
      <c r="I106" s="13"/>
      <c r="J106" s="13"/>
      <c r="K106" s="13"/>
      <c r="L106" s="13"/>
      <c r="M106" s="13"/>
      <c r="N106" s="13"/>
      <c r="O106" s="40">
        <f t="shared" si="12"/>
        <v>0</v>
      </c>
      <c r="P106" s="38" t="s">
        <v>276</v>
      </c>
      <c r="Q106" s="21"/>
    </row>
    <row r="107" customHeight="1" spans="2:17">
      <c r="B107" s="12" t="s">
        <v>121</v>
      </c>
      <c r="C107" s="13"/>
      <c r="D107" s="13"/>
      <c r="E107" s="13"/>
      <c r="F107" s="13"/>
      <c r="G107" s="13"/>
      <c r="H107" s="13"/>
      <c r="I107" s="13"/>
      <c r="J107" s="13"/>
      <c r="K107" s="13"/>
      <c r="L107" s="13"/>
      <c r="M107" s="13"/>
      <c r="N107" s="13"/>
      <c r="O107" s="40">
        <f t="shared" si="12"/>
        <v>0</v>
      </c>
      <c r="P107" s="38" t="s">
        <v>276</v>
      </c>
      <c r="Q107" s="21"/>
    </row>
    <row r="108" customHeight="1" spans="2:17">
      <c r="B108" s="12" t="s">
        <v>122</v>
      </c>
      <c r="C108" s="13"/>
      <c r="D108" s="13"/>
      <c r="E108" s="13"/>
      <c r="F108" s="13"/>
      <c r="G108" s="13"/>
      <c r="H108" s="13"/>
      <c r="I108" s="13"/>
      <c r="J108" s="13"/>
      <c r="K108" s="13"/>
      <c r="L108" s="13"/>
      <c r="M108" s="13"/>
      <c r="N108" s="13"/>
      <c r="O108" s="40">
        <f t="shared" si="12"/>
        <v>0</v>
      </c>
      <c r="P108" s="38" t="s">
        <v>276</v>
      </c>
      <c r="Q108" s="21"/>
    </row>
    <row r="109" customHeight="1" spans="2:17">
      <c r="B109" s="12" t="s">
        <v>123</v>
      </c>
      <c r="C109" s="13"/>
      <c r="D109" s="13"/>
      <c r="E109" s="13"/>
      <c r="F109" s="13"/>
      <c r="G109" s="13"/>
      <c r="H109" s="13"/>
      <c r="I109" s="13"/>
      <c r="J109" s="13"/>
      <c r="K109" s="13"/>
      <c r="L109" s="13"/>
      <c r="M109" s="13"/>
      <c r="N109" s="13"/>
      <c r="O109" s="40">
        <f t="shared" si="12"/>
        <v>0</v>
      </c>
      <c r="P109" s="38" t="s">
        <v>276</v>
      </c>
      <c r="Q109" s="21"/>
    </row>
    <row r="110" customHeight="1" spans="2:17">
      <c r="B110" s="12" t="s">
        <v>124</v>
      </c>
      <c r="C110" s="13"/>
      <c r="D110" s="13"/>
      <c r="E110" s="13"/>
      <c r="F110" s="13"/>
      <c r="G110" s="13"/>
      <c r="H110" s="13"/>
      <c r="I110" s="13"/>
      <c r="J110" s="13"/>
      <c r="K110" s="13"/>
      <c r="L110" s="13"/>
      <c r="M110" s="13"/>
      <c r="N110" s="13"/>
      <c r="O110" s="40">
        <f t="shared" si="12"/>
        <v>0</v>
      </c>
      <c r="P110" s="38" t="s">
        <v>276</v>
      </c>
      <c r="Q110" s="21"/>
    </row>
    <row r="111" customHeight="1" spans="2:17">
      <c r="B111" s="22" t="s">
        <v>125</v>
      </c>
      <c r="C111" s="13"/>
      <c r="D111" s="13"/>
      <c r="E111" s="13"/>
      <c r="F111" s="13"/>
      <c r="G111" s="13"/>
      <c r="H111" s="13"/>
      <c r="I111" s="13"/>
      <c r="J111" s="13"/>
      <c r="K111" s="13"/>
      <c r="L111" s="13"/>
      <c r="M111" s="13"/>
      <c r="N111" s="13"/>
      <c r="O111" s="40">
        <f t="shared" si="12"/>
        <v>0</v>
      </c>
      <c r="P111" s="38" t="s">
        <v>276</v>
      </c>
      <c r="Q111" s="21"/>
    </row>
    <row r="112" customHeight="1" spans="2:17">
      <c r="B112" s="22" t="s">
        <v>126</v>
      </c>
      <c r="C112" s="13"/>
      <c r="D112" s="13"/>
      <c r="E112" s="13"/>
      <c r="F112" s="13"/>
      <c r="G112" s="13"/>
      <c r="H112" s="13"/>
      <c r="I112" s="13"/>
      <c r="J112" s="13"/>
      <c r="K112" s="13"/>
      <c r="L112" s="13"/>
      <c r="M112" s="13"/>
      <c r="N112" s="13"/>
      <c r="O112" s="40">
        <f t="shared" si="12"/>
        <v>0</v>
      </c>
      <c r="P112" s="38" t="s">
        <v>276</v>
      </c>
      <c r="Q112" s="21"/>
    </row>
    <row r="113" customHeight="1" spans="2:17">
      <c r="B113" s="11" t="s">
        <v>127</v>
      </c>
      <c r="C113" s="10">
        <f>SUM(C114:C118)</f>
        <v>0</v>
      </c>
      <c r="D113" s="10">
        <f t="shared" ref="D113:N113" si="17">SUM(D114:D118)</f>
        <v>0</v>
      </c>
      <c r="E113" s="10">
        <f t="shared" si="17"/>
        <v>0</v>
      </c>
      <c r="F113" s="10">
        <f t="shared" si="17"/>
        <v>0</v>
      </c>
      <c r="G113" s="10">
        <f t="shared" si="17"/>
        <v>0</v>
      </c>
      <c r="H113" s="10">
        <f t="shared" si="17"/>
        <v>0</v>
      </c>
      <c r="I113" s="10">
        <f t="shared" si="17"/>
        <v>0</v>
      </c>
      <c r="J113" s="10">
        <f t="shared" si="17"/>
        <v>0</v>
      </c>
      <c r="K113" s="10">
        <f t="shared" si="17"/>
        <v>0</v>
      </c>
      <c r="L113" s="10">
        <f t="shared" si="17"/>
        <v>0</v>
      </c>
      <c r="M113" s="10">
        <f t="shared" si="17"/>
        <v>0</v>
      </c>
      <c r="N113" s="10">
        <f t="shared" si="17"/>
        <v>0</v>
      </c>
      <c r="O113" s="39">
        <f t="shared" si="12"/>
        <v>0</v>
      </c>
      <c r="P113" s="38" t="s">
        <v>176</v>
      </c>
      <c r="Q113" s="21"/>
    </row>
    <row r="114" customHeight="1" spans="2:17">
      <c r="B114" s="12" t="s">
        <v>128</v>
      </c>
      <c r="C114" s="13"/>
      <c r="D114" s="13"/>
      <c r="E114" s="13"/>
      <c r="F114" s="13"/>
      <c r="G114" s="13"/>
      <c r="H114" s="13"/>
      <c r="I114" s="13"/>
      <c r="J114" s="13"/>
      <c r="K114" s="13"/>
      <c r="L114" s="13"/>
      <c r="M114" s="13"/>
      <c r="N114" s="13"/>
      <c r="O114" s="40">
        <f t="shared" si="12"/>
        <v>0</v>
      </c>
      <c r="P114" s="38" t="s">
        <v>276</v>
      </c>
      <c r="Q114" s="21"/>
    </row>
    <row r="115" customHeight="1" spans="2:17">
      <c r="B115" s="12" t="s">
        <v>129</v>
      </c>
      <c r="C115" s="13"/>
      <c r="D115" s="13"/>
      <c r="E115" s="13"/>
      <c r="F115" s="13"/>
      <c r="G115" s="13"/>
      <c r="H115" s="13"/>
      <c r="I115" s="13"/>
      <c r="J115" s="13"/>
      <c r="K115" s="13"/>
      <c r="L115" s="13"/>
      <c r="M115" s="13"/>
      <c r="N115" s="13"/>
      <c r="O115" s="40">
        <f t="shared" si="12"/>
        <v>0</v>
      </c>
      <c r="P115" s="38" t="s">
        <v>276</v>
      </c>
      <c r="Q115" s="21"/>
    </row>
    <row r="116" customHeight="1" spans="2:17">
      <c r="B116" s="12" t="s">
        <v>130</v>
      </c>
      <c r="C116" s="13"/>
      <c r="D116" s="13"/>
      <c r="E116" s="13"/>
      <c r="F116" s="13"/>
      <c r="G116" s="13"/>
      <c r="H116" s="13"/>
      <c r="I116" s="13"/>
      <c r="J116" s="13"/>
      <c r="K116" s="13"/>
      <c r="L116" s="13"/>
      <c r="M116" s="13"/>
      <c r="N116" s="13"/>
      <c r="O116" s="40">
        <f t="shared" si="12"/>
        <v>0</v>
      </c>
      <c r="P116" s="38" t="s">
        <v>276</v>
      </c>
      <c r="Q116" s="21"/>
    </row>
    <row r="117" customHeight="1" spans="2:17">
      <c r="B117" s="12" t="s">
        <v>131</v>
      </c>
      <c r="C117" s="13"/>
      <c r="D117" s="13"/>
      <c r="E117" s="13"/>
      <c r="F117" s="13"/>
      <c r="G117" s="13"/>
      <c r="H117" s="13"/>
      <c r="I117" s="13"/>
      <c r="J117" s="13"/>
      <c r="K117" s="13"/>
      <c r="L117" s="13"/>
      <c r="M117" s="13"/>
      <c r="N117" s="13"/>
      <c r="O117" s="40">
        <f t="shared" si="12"/>
        <v>0</v>
      </c>
      <c r="P117" s="38" t="s">
        <v>276</v>
      </c>
      <c r="Q117" s="21"/>
    </row>
    <row r="118" customHeight="1" spans="2:17">
      <c r="B118" s="12" t="s">
        <v>132</v>
      </c>
      <c r="C118" s="13"/>
      <c r="D118" s="13"/>
      <c r="E118" s="13"/>
      <c r="F118" s="13"/>
      <c r="G118" s="13"/>
      <c r="H118" s="13"/>
      <c r="I118" s="13"/>
      <c r="J118" s="13"/>
      <c r="K118" s="13"/>
      <c r="L118" s="13"/>
      <c r="M118" s="13"/>
      <c r="N118" s="13"/>
      <c r="O118" s="40">
        <f t="shared" si="12"/>
        <v>0</v>
      </c>
      <c r="P118" s="38" t="s">
        <v>276</v>
      </c>
      <c r="Q118" s="21"/>
    </row>
    <row r="119" spans="2:17">
      <c r="B119" s="11" t="s">
        <v>133</v>
      </c>
      <c r="C119" s="10">
        <f>SUM(C120:C127)</f>
        <v>0</v>
      </c>
      <c r="D119" s="10">
        <f t="shared" ref="D119:N119" si="18">SUM(D120:D127)</f>
        <v>0</v>
      </c>
      <c r="E119" s="10">
        <f t="shared" si="18"/>
        <v>0</v>
      </c>
      <c r="F119" s="10">
        <f t="shared" si="18"/>
        <v>0</v>
      </c>
      <c r="G119" s="10">
        <f t="shared" si="18"/>
        <v>0</v>
      </c>
      <c r="H119" s="10">
        <f t="shared" si="18"/>
        <v>0</v>
      </c>
      <c r="I119" s="10">
        <f t="shared" si="18"/>
        <v>0</v>
      </c>
      <c r="J119" s="10">
        <f t="shared" si="18"/>
        <v>0</v>
      </c>
      <c r="K119" s="10">
        <f t="shared" si="18"/>
        <v>0</v>
      </c>
      <c r="L119" s="10">
        <f t="shared" si="18"/>
        <v>0</v>
      </c>
      <c r="M119" s="10">
        <f t="shared" si="18"/>
        <v>0</v>
      </c>
      <c r="N119" s="10">
        <f t="shared" si="18"/>
        <v>0</v>
      </c>
      <c r="O119" s="39">
        <f t="shared" si="12"/>
        <v>0</v>
      </c>
      <c r="P119" s="38" t="s">
        <v>176</v>
      </c>
      <c r="Q119" s="21"/>
    </row>
    <row r="120" spans="2:17">
      <c r="B120" s="12" t="s">
        <v>134</v>
      </c>
      <c r="C120" s="13"/>
      <c r="D120" s="13"/>
      <c r="E120" s="13"/>
      <c r="F120" s="13"/>
      <c r="G120" s="13"/>
      <c r="H120" s="13"/>
      <c r="I120" s="13"/>
      <c r="J120" s="13"/>
      <c r="K120" s="13"/>
      <c r="L120" s="13"/>
      <c r="M120" s="13"/>
      <c r="N120" s="13"/>
      <c r="O120" s="40">
        <f t="shared" si="12"/>
        <v>0</v>
      </c>
      <c r="P120" s="38" t="s">
        <v>276</v>
      </c>
      <c r="Q120" s="21"/>
    </row>
    <row r="121" spans="2:17">
      <c r="B121" s="12" t="s">
        <v>135</v>
      </c>
      <c r="C121" s="13"/>
      <c r="D121" s="13"/>
      <c r="E121" s="13"/>
      <c r="F121" s="13"/>
      <c r="G121" s="13"/>
      <c r="H121" s="13"/>
      <c r="I121" s="13"/>
      <c r="J121" s="13"/>
      <c r="K121" s="13"/>
      <c r="L121" s="13"/>
      <c r="M121" s="13"/>
      <c r="N121" s="13"/>
      <c r="O121" s="40">
        <f t="shared" si="12"/>
        <v>0</v>
      </c>
      <c r="P121" s="38" t="s">
        <v>276</v>
      </c>
      <c r="Q121" s="21"/>
    </row>
    <row r="122" spans="2:17">
      <c r="B122" s="12" t="s">
        <v>136</v>
      </c>
      <c r="C122" s="13"/>
      <c r="D122" s="13"/>
      <c r="E122" s="13"/>
      <c r="F122" s="13"/>
      <c r="G122" s="13"/>
      <c r="H122" s="13"/>
      <c r="I122" s="13"/>
      <c r="J122" s="13"/>
      <c r="K122" s="13"/>
      <c r="L122" s="13"/>
      <c r="M122" s="13"/>
      <c r="N122" s="13"/>
      <c r="O122" s="40">
        <f t="shared" si="12"/>
        <v>0</v>
      </c>
      <c r="P122" s="38" t="s">
        <v>276</v>
      </c>
      <c r="Q122" s="21"/>
    </row>
    <row r="123" spans="2:17">
      <c r="B123" s="12" t="s">
        <v>137</v>
      </c>
      <c r="C123" s="13"/>
      <c r="D123" s="13"/>
      <c r="E123" s="13"/>
      <c r="F123" s="13"/>
      <c r="G123" s="13"/>
      <c r="H123" s="13"/>
      <c r="I123" s="13"/>
      <c r="J123" s="13"/>
      <c r="K123" s="13"/>
      <c r="L123" s="13"/>
      <c r="M123" s="13"/>
      <c r="N123" s="13"/>
      <c r="O123" s="40">
        <f t="shared" si="12"/>
        <v>0</v>
      </c>
      <c r="P123" s="38" t="s">
        <v>276</v>
      </c>
      <c r="Q123" s="21"/>
    </row>
    <row r="124" spans="2:17">
      <c r="B124" s="12" t="s">
        <v>138</v>
      </c>
      <c r="C124" s="13"/>
      <c r="D124" s="13"/>
      <c r="E124" s="13"/>
      <c r="F124" s="13"/>
      <c r="G124" s="13"/>
      <c r="H124" s="13"/>
      <c r="I124" s="13"/>
      <c r="J124" s="13"/>
      <c r="K124" s="13"/>
      <c r="L124" s="13"/>
      <c r="M124" s="13"/>
      <c r="N124" s="13"/>
      <c r="O124" s="40">
        <f t="shared" si="12"/>
        <v>0</v>
      </c>
      <c r="P124" s="38" t="s">
        <v>276</v>
      </c>
      <c r="Q124" s="21"/>
    </row>
    <row r="125" spans="2:17">
      <c r="B125" s="12" t="s">
        <v>139</v>
      </c>
      <c r="C125" s="13"/>
      <c r="D125" s="13"/>
      <c r="E125" s="13"/>
      <c r="F125" s="13"/>
      <c r="G125" s="13"/>
      <c r="H125" s="13"/>
      <c r="I125" s="13"/>
      <c r="J125" s="13"/>
      <c r="K125" s="13"/>
      <c r="L125" s="13"/>
      <c r="M125" s="13"/>
      <c r="N125" s="13"/>
      <c r="O125" s="40">
        <f t="shared" si="12"/>
        <v>0</v>
      </c>
      <c r="P125" s="38" t="s">
        <v>276</v>
      </c>
      <c r="Q125" s="21"/>
    </row>
    <row r="126" spans="2:17">
      <c r="B126" s="12" t="s">
        <v>140</v>
      </c>
      <c r="C126" s="13"/>
      <c r="D126" s="13"/>
      <c r="E126" s="13"/>
      <c r="F126" s="13"/>
      <c r="G126" s="13"/>
      <c r="H126" s="13"/>
      <c r="I126" s="13"/>
      <c r="J126" s="13"/>
      <c r="K126" s="13"/>
      <c r="L126" s="13"/>
      <c r="M126" s="13"/>
      <c r="N126" s="13"/>
      <c r="O126" s="40">
        <f t="shared" si="12"/>
        <v>0</v>
      </c>
      <c r="P126" s="38" t="s">
        <v>276</v>
      </c>
      <c r="Q126" s="21"/>
    </row>
    <row r="127" spans="2:17">
      <c r="B127" s="12" t="s">
        <v>141</v>
      </c>
      <c r="C127" s="13"/>
      <c r="D127" s="13"/>
      <c r="E127" s="13"/>
      <c r="F127" s="13"/>
      <c r="G127" s="13"/>
      <c r="H127" s="13"/>
      <c r="I127" s="13"/>
      <c r="J127" s="13"/>
      <c r="K127" s="13"/>
      <c r="L127" s="13"/>
      <c r="M127" s="13"/>
      <c r="N127" s="13"/>
      <c r="O127" s="40">
        <f t="shared" si="12"/>
        <v>0</v>
      </c>
      <c r="P127" s="38" t="s">
        <v>276</v>
      </c>
      <c r="Q127" s="21"/>
    </row>
    <row r="128" spans="2:17">
      <c r="B128" s="11" t="s">
        <v>142</v>
      </c>
      <c r="C128" s="10">
        <f t="shared" ref="C128:N128" si="19">C4-C56-C73-C74-C119</f>
        <v>0</v>
      </c>
      <c r="D128" s="10">
        <f t="shared" si="19"/>
        <v>0</v>
      </c>
      <c r="E128" s="10">
        <f t="shared" si="19"/>
        <v>0</v>
      </c>
      <c r="F128" s="10">
        <f t="shared" si="19"/>
        <v>0</v>
      </c>
      <c r="G128" s="10">
        <f t="shared" si="19"/>
        <v>0</v>
      </c>
      <c r="H128" s="10">
        <f t="shared" si="19"/>
        <v>0</v>
      </c>
      <c r="I128" s="10">
        <f t="shared" si="19"/>
        <v>0</v>
      </c>
      <c r="J128" s="10">
        <f t="shared" si="19"/>
        <v>0</v>
      </c>
      <c r="K128" s="10">
        <f t="shared" si="19"/>
        <v>0</v>
      </c>
      <c r="L128" s="10">
        <f t="shared" si="19"/>
        <v>0</v>
      </c>
      <c r="M128" s="10">
        <f t="shared" si="19"/>
        <v>0</v>
      </c>
      <c r="N128" s="10">
        <f t="shared" si="19"/>
        <v>0</v>
      </c>
      <c r="O128" s="39">
        <f t="shared" si="12"/>
        <v>0</v>
      </c>
      <c r="P128" s="38" t="s">
        <v>176</v>
      </c>
      <c r="Q128" s="21"/>
    </row>
    <row r="129" spans="2:17">
      <c r="B129" s="11" t="s">
        <v>143</v>
      </c>
      <c r="C129" s="10">
        <f>C130-C131+C132-C133</f>
        <v>0</v>
      </c>
      <c r="D129" s="10">
        <f t="shared" ref="D129:N129" si="20">D130-D131+D132-D133</f>
        <v>0</v>
      </c>
      <c r="E129" s="10">
        <f t="shared" si="20"/>
        <v>0</v>
      </c>
      <c r="F129" s="10">
        <f t="shared" si="20"/>
        <v>0</v>
      </c>
      <c r="G129" s="10">
        <f t="shared" si="20"/>
        <v>0</v>
      </c>
      <c r="H129" s="10">
        <f t="shared" si="20"/>
        <v>0</v>
      </c>
      <c r="I129" s="10">
        <f t="shared" si="20"/>
        <v>0</v>
      </c>
      <c r="J129" s="10">
        <f t="shared" si="20"/>
        <v>0</v>
      </c>
      <c r="K129" s="10">
        <f t="shared" si="20"/>
        <v>0</v>
      </c>
      <c r="L129" s="10">
        <f t="shared" si="20"/>
        <v>0</v>
      </c>
      <c r="M129" s="10">
        <f t="shared" si="20"/>
        <v>0</v>
      </c>
      <c r="N129" s="10">
        <f t="shared" si="20"/>
        <v>0</v>
      </c>
      <c r="O129" s="39">
        <f t="shared" si="12"/>
        <v>0</v>
      </c>
      <c r="P129" s="38" t="s">
        <v>176</v>
      </c>
      <c r="Q129" s="21"/>
    </row>
    <row r="130" spans="2:17">
      <c r="B130" s="11" t="s">
        <v>144</v>
      </c>
      <c r="C130" s="13"/>
      <c r="D130" s="13"/>
      <c r="E130" s="13"/>
      <c r="F130" s="13"/>
      <c r="G130" s="13"/>
      <c r="H130" s="13"/>
      <c r="I130" s="13"/>
      <c r="J130" s="13"/>
      <c r="K130" s="13"/>
      <c r="L130" s="13"/>
      <c r="M130" s="13"/>
      <c r="N130" s="13"/>
      <c r="O130" s="40">
        <f t="shared" si="12"/>
        <v>0</v>
      </c>
      <c r="P130" s="38" t="s">
        <v>276</v>
      </c>
      <c r="Q130" s="21"/>
    </row>
    <row r="131" spans="2:17">
      <c r="B131" s="11" t="s">
        <v>145</v>
      </c>
      <c r="C131" s="13"/>
      <c r="D131" s="13"/>
      <c r="E131" s="13"/>
      <c r="F131" s="13"/>
      <c r="G131" s="13"/>
      <c r="H131" s="13"/>
      <c r="I131" s="13"/>
      <c r="J131" s="13"/>
      <c r="K131" s="13"/>
      <c r="L131" s="13"/>
      <c r="M131" s="13"/>
      <c r="N131" s="13"/>
      <c r="O131" s="40">
        <f t="shared" si="12"/>
        <v>0</v>
      </c>
      <c r="P131" s="38" t="s">
        <v>276</v>
      </c>
      <c r="Q131" s="21"/>
    </row>
    <row r="132" spans="2:17">
      <c r="B132" s="11" t="s">
        <v>146</v>
      </c>
      <c r="C132" s="13"/>
      <c r="D132" s="13"/>
      <c r="E132" s="13"/>
      <c r="F132" s="13"/>
      <c r="G132" s="13"/>
      <c r="H132" s="13"/>
      <c r="I132" s="13"/>
      <c r="J132" s="13"/>
      <c r="K132" s="13"/>
      <c r="L132" s="13"/>
      <c r="M132" s="13"/>
      <c r="N132" s="13"/>
      <c r="O132" s="40">
        <f t="shared" si="12"/>
        <v>0</v>
      </c>
      <c r="P132" s="38" t="s">
        <v>276</v>
      </c>
      <c r="Q132" s="21"/>
    </row>
    <row r="133" spans="2:17">
      <c r="B133" s="11" t="s">
        <v>147</v>
      </c>
      <c r="C133" s="13"/>
      <c r="D133" s="13"/>
      <c r="E133" s="13"/>
      <c r="F133" s="13"/>
      <c r="G133" s="13"/>
      <c r="H133" s="13"/>
      <c r="I133" s="13"/>
      <c r="J133" s="13"/>
      <c r="K133" s="13"/>
      <c r="L133" s="13"/>
      <c r="M133" s="13"/>
      <c r="N133" s="13"/>
      <c r="O133" s="40">
        <f t="shared" ref="O133:O140" si="21">SUM(C133:N133)</f>
        <v>0</v>
      </c>
      <c r="P133" s="38" t="s">
        <v>276</v>
      </c>
      <c r="Q133" s="21"/>
    </row>
    <row r="134" spans="2:17">
      <c r="B134" s="11" t="s">
        <v>148</v>
      </c>
      <c r="C134" s="13"/>
      <c r="D134" s="13"/>
      <c r="E134" s="13"/>
      <c r="F134" s="13"/>
      <c r="G134" s="13"/>
      <c r="H134" s="13"/>
      <c r="I134" s="13"/>
      <c r="J134" s="13"/>
      <c r="K134" s="13"/>
      <c r="L134" s="13"/>
      <c r="M134" s="13"/>
      <c r="N134" s="13"/>
      <c r="O134" s="40">
        <f t="shared" si="21"/>
        <v>0</v>
      </c>
      <c r="P134" s="38" t="s">
        <v>276</v>
      </c>
      <c r="Q134" s="21"/>
    </row>
    <row r="135" spans="2:17">
      <c r="B135" s="11" t="s">
        <v>149</v>
      </c>
      <c r="C135" s="13"/>
      <c r="D135" s="13"/>
      <c r="E135" s="13"/>
      <c r="F135" s="13"/>
      <c r="G135" s="13"/>
      <c r="H135" s="13"/>
      <c r="I135" s="13"/>
      <c r="J135" s="13"/>
      <c r="K135" s="13"/>
      <c r="L135" s="13"/>
      <c r="M135" s="13"/>
      <c r="N135" s="13"/>
      <c r="O135" s="40">
        <f t="shared" si="21"/>
        <v>0</v>
      </c>
      <c r="P135" s="38" t="s">
        <v>276</v>
      </c>
      <c r="Q135" s="21"/>
    </row>
    <row r="136" spans="2:17">
      <c r="B136" s="11" t="s">
        <v>150</v>
      </c>
      <c r="C136" s="13"/>
      <c r="D136" s="13"/>
      <c r="E136" s="13"/>
      <c r="F136" s="13"/>
      <c r="G136" s="13"/>
      <c r="H136" s="13"/>
      <c r="I136" s="13"/>
      <c r="J136" s="13"/>
      <c r="K136" s="13"/>
      <c r="L136" s="13"/>
      <c r="M136" s="13"/>
      <c r="N136" s="13"/>
      <c r="O136" s="40">
        <f t="shared" si="21"/>
        <v>0</v>
      </c>
      <c r="P136" s="38" t="s">
        <v>276</v>
      </c>
      <c r="Q136" s="21"/>
    </row>
    <row r="137" ht="13.5" customHeight="1" spans="2:17">
      <c r="B137" s="11" t="s">
        <v>151</v>
      </c>
      <c r="C137" s="13"/>
      <c r="D137" s="13"/>
      <c r="E137" s="13"/>
      <c r="F137" s="13"/>
      <c r="G137" s="13"/>
      <c r="H137" s="13"/>
      <c r="I137" s="13"/>
      <c r="J137" s="13"/>
      <c r="K137" s="13"/>
      <c r="L137" s="13"/>
      <c r="M137" s="13"/>
      <c r="N137" s="13"/>
      <c r="O137" s="40">
        <f t="shared" si="21"/>
        <v>0</v>
      </c>
      <c r="P137" s="38" t="s">
        <v>276</v>
      </c>
      <c r="Q137" s="21"/>
    </row>
    <row r="138" ht="16.5" customHeight="1" spans="2:17">
      <c r="B138" s="11" t="s">
        <v>152</v>
      </c>
      <c r="C138" s="10">
        <f>C128+C129-C134+C135+C136-C137</f>
        <v>0</v>
      </c>
      <c r="D138" s="10">
        <f t="shared" ref="D138:N138" si="22">D128+D129-D134+D135+D136-D137</f>
        <v>0</v>
      </c>
      <c r="E138" s="10">
        <f t="shared" si="22"/>
        <v>0</v>
      </c>
      <c r="F138" s="10">
        <f t="shared" si="22"/>
        <v>0</v>
      </c>
      <c r="G138" s="10">
        <f t="shared" si="22"/>
        <v>0</v>
      </c>
      <c r="H138" s="10">
        <f t="shared" si="22"/>
        <v>0</v>
      </c>
      <c r="I138" s="10">
        <f t="shared" si="22"/>
        <v>0</v>
      </c>
      <c r="J138" s="10">
        <f t="shared" si="22"/>
        <v>0</v>
      </c>
      <c r="K138" s="10">
        <f t="shared" si="22"/>
        <v>0</v>
      </c>
      <c r="L138" s="10">
        <f t="shared" si="22"/>
        <v>0</v>
      </c>
      <c r="M138" s="10">
        <f t="shared" si="22"/>
        <v>0</v>
      </c>
      <c r="N138" s="10">
        <f t="shared" si="22"/>
        <v>0</v>
      </c>
      <c r="O138" s="39">
        <f t="shared" si="21"/>
        <v>0</v>
      </c>
      <c r="P138" s="38" t="s">
        <v>176</v>
      </c>
      <c r="Q138" s="21"/>
    </row>
    <row r="139" ht="15.75" customHeight="1" spans="2:17">
      <c r="B139" s="11" t="s">
        <v>153</v>
      </c>
      <c r="C139" s="13"/>
      <c r="D139" s="13"/>
      <c r="E139" s="13"/>
      <c r="F139" s="13"/>
      <c r="G139" s="13"/>
      <c r="H139" s="13"/>
      <c r="I139" s="13"/>
      <c r="J139" s="13"/>
      <c r="K139" s="13"/>
      <c r="L139" s="13"/>
      <c r="M139" s="13"/>
      <c r="N139" s="13"/>
      <c r="O139" s="40">
        <f t="shared" si="21"/>
        <v>0</v>
      </c>
      <c r="P139" s="38" t="s">
        <v>276</v>
      </c>
      <c r="Q139" s="21"/>
    </row>
    <row r="140" spans="2:17">
      <c r="B140" s="11" t="s">
        <v>154</v>
      </c>
      <c r="C140" s="10">
        <f>C138-C139</f>
        <v>0</v>
      </c>
      <c r="D140" s="10">
        <f t="shared" ref="D140:N140" si="23">D138-D139</f>
        <v>0</v>
      </c>
      <c r="E140" s="10">
        <f t="shared" si="23"/>
        <v>0</v>
      </c>
      <c r="F140" s="10">
        <f t="shared" si="23"/>
        <v>0</v>
      </c>
      <c r="G140" s="10">
        <f t="shared" si="23"/>
        <v>0</v>
      </c>
      <c r="H140" s="10">
        <f t="shared" si="23"/>
        <v>0</v>
      </c>
      <c r="I140" s="10">
        <f t="shared" si="23"/>
        <v>0</v>
      </c>
      <c r="J140" s="10">
        <f t="shared" si="23"/>
        <v>0</v>
      </c>
      <c r="K140" s="10">
        <f t="shared" si="23"/>
        <v>0</v>
      </c>
      <c r="L140" s="10">
        <f t="shared" si="23"/>
        <v>0</v>
      </c>
      <c r="M140" s="10">
        <f t="shared" si="23"/>
        <v>0</v>
      </c>
      <c r="N140" s="10">
        <f t="shared" si="23"/>
        <v>0</v>
      </c>
      <c r="O140" s="39">
        <f t="shared" si="21"/>
        <v>0</v>
      </c>
      <c r="P140" s="38" t="s">
        <v>176</v>
      </c>
      <c r="Q140" s="21"/>
    </row>
    <row r="141" spans="2:16">
      <c r="B141" s="24">
        <v>14</v>
      </c>
      <c r="C141" s="13"/>
      <c r="D141" s="13"/>
      <c r="E141" s="13"/>
      <c r="F141" s="13"/>
      <c r="G141" s="13"/>
      <c r="H141" s="13"/>
      <c r="I141" s="13"/>
      <c r="J141" s="13"/>
      <c r="K141" s="13"/>
      <c r="L141" s="13"/>
      <c r="M141" s="13"/>
      <c r="N141" s="13"/>
      <c r="O141" s="40">
        <f t="shared" ref="O141:O143" si="24">SUM(C141:N141)</f>
        <v>0</v>
      </c>
      <c r="P141" s="38" t="s">
        <v>276</v>
      </c>
    </row>
    <row r="142" spans="2:16">
      <c r="B142" s="23" t="s">
        <v>155</v>
      </c>
      <c r="C142" s="13"/>
      <c r="D142" s="13"/>
      <c r="E142" s="13"/>
      <c r="F142" s="13"/>
      <c r="G142" s="13"/>
      <c r="H142" s="13"/>
      <c r="I142" s="13"/>
      <c r="J142" s="13"/>
      <c r="K142" s="13"/>
      <c r="L142" s="13"/>
      <c r="M142" s="13"/>
      <c r="N142" s="13"/>
      <c r="O142" s="40">
        <f t="shared" si="24"/>
        <v>0</v>
      </c>
      <c r="P142" s="38" t="s">
        <v>276</v>
      </c>
    </row>
    <row r="143" spans="2:16">
      <c r="B143" s="25" t="s">
        <v>156</v>
      </c>
      <c r="C143" s="26">
        <f>C140-C141-C142</f>
        <v>0</v>
      </c>
      <c r="D143" s="26">
        <f t="shared" ref="D143:N143" si="25">D140-D141-D142</f>
        <v>0</v>
      </c>
      <c r="E143" s="26">
        <f t="shared" si="25"/>
        <v>0</v>
      </c>
      <c r="F143" s="26">
        <f t="shared" si="25"/>
        <v>0</v>
      </c>
      <c r="G143" s="26">
        <f t="shared" si="25"/>
        <v>0</v>
      </c>
      <c r="H143" s="26">
        <f t="shared" si="25"/>
        <v>0</v>
      </c>
      <c r="I143" s="26">
        <f t="shared" si="25"/>
        <v>0</v>
      </c>
      <c r="J143" s="26">
        <f t="shared" si="25"/>
        <v>0</v>
      </c>
      <c r="K143" s="26">
        <f t="shared" si="25"/>
        <v>0</v>
      </c>
      <c r="L143" s="26">
        <f t="shared" si="25"/>
        <v>0</v>
      </c>
      <c r="M143" s="26">
        <f t="shared" si="25"/>
        <v>0</v>
      </c>
      <c r="N143" s="26">
        <f t="shared" si="25"/>
        <v>0</v>
      </c>
      <c r="O143" s="41">
        <f t="shared" si="24"/>
        <v>0</v>
      </c>
      <c r="P143" s="42" t="s">
        <v>176</v>
      </c>
    </row>
    <row r="144" spans="10:16">
      <c r="J144" s="1"/>
      <c r="P144" s="1"/>
    </row>
    <row r="145" ht="15.75" customHeight="1" spans="2:16">
      <c r="B145" s="27" t="s">
        <v>168</v>
      </c>
      <c r="J145" s="1"/>
      <c r="P145" s="1"/>
    </row>
    <row r="146" ht="15.75" customHeight="1" spans="2:16">
      <c r="B146" s="3" t="s">
        <v>282</v>
      </c>
      <c r="C146" s="3"/>
      <c r="D146" s="3"/>
      <c r="E146" s="3"/>
      <c r="F146" s="3"/>
      <c r="G146" s="3"/>
      <c r="H146" s="3"/>
      <c r="I146" s="3"/>
      <c r="J146" s="30"/>
      <c r="K146" s="3"/>
      <c r="L146" s="3"/>
      <c r="M146" s="3"/>
      <c r="N146" s="3"/>
      <c r="O146" s="3"/>
      <c r="P146" s="30"/>
    </row>
    <row r="147" ht="15.75" customHeight="1" spans="2:16">
      <c r="B147" s="3" t="s">
        <v>283</v>
      </c>
      <c r="C147" s="3"/>
      <c r="D147" s="3"/>
      <c r="E147" s="3"/>
      <c r="F147" s="3"/>
      <c r="G147" s="3"/>
      <c r="H147" s="3"/>
      <c r="I147" s="3"/>
      <c r="J147" s="30"/>
      <c r="K147" s="3"/>
      <c r="L147" s="3"/>
      <c r="M147" s="3"/>
      <c r="N147" s="3"/>
      <c r="O147" s="3"/>
      <c r="P147" s="30"/>
    </row>
    <row r="148" ht="15.75" customHeight="1" spans="2:16">
      <c r="B148" s="27" t="s">
        <v>278</v>
      </c>
      <c r="C148" s="3"/>
      <c r="D148" s="3"/>
      <c r="E148" s="3"/>
      <c r="F148" s="3"/>
      <c r="G148" s="3"/>
      <c r="H148" s="3"/>
      <c r="I148" s="3"/>
      <c r="J148" s="30"/>
      <c r="K148" s="3"/>
      <c r="L148" s="3"/>
      <c r="M148" s="3"/>
      <c r="N148" s="3"/>
      <c r="O148" s="3"/>
      <c r="P148" s="30"/>
    </row>
    <row r="149" ht="15.75" customHeight="1" spans="2:16">
      <c r="B149" s="3" t="s">
        <v>279</v>
      </c>
      <c r="C149" s="3"/>
      <c r="D149" s="3"/>
      <c r="E149" s="3"/>
      <c r="F149" s="3"/>
      <c r="G149" s="3"/>
      <c r="H149" s="3"/>
      <c r="I149" s="3"/>
      <c r="J149" s="30"/>
      <c r="K149" s="3"/>
      <c r="L149" s="3"/>
      <c r="M149" s="3"/>
      <c r="N149" s="3"/>
      <c r="O149" s="3"/>
      <c r="P149" s="30"/>
    </row>
    <row r="150" ht="15.75" customHeight="1" spans="2:16">
      <c r="B150" s="3" t="s">
        <v>280</v>
      </c>
      <c r="C150" s="3"/>
      <c r="D150" s="3"/>
      <c r="E150" s="3"/>
      <c r="F150" s="3"/>
      <c r="G150" s="3"/>
      <c r="H150" s="3"/>
      <c r="I150" s="3"/>
      <c r="J150" s="30"/>
      <c r="K150" s="3"/>
      <c r="L150" s="3"/>
      <c r="M150" s="3"/>
      <c r="N150" s="3"/>
      <c r="O150" s="3"/>
      <c r="P150" s="30"/>
    </row>
    <row r="151" spans="2:16">
      <c r="B151" s="3"/>
      <c r="C151" s="3"/>
      <c r="D151" s="3"/>
      <c r="E151" s="3"/>
      <c r="F151" s="3"/>
      <c r="G151" s="3"/>
      <c r="H151" s="3"/>
      <c r="I151" s="3"/>
      <c r="J151" s="30"/>
      <c r="K151" s="3"/>
      <c r="L151" s="3"/>
      <c r="M151" s="3"/>
      <c r="N151" s="3"/>
      <c r="O151" s="3"/>
      <c r="P151" s="30"/>
    </row>
    <row r="152" spans="2:16">
      <c r="B152" s="3"/>
      <c r="C152" s="3"/>
      <c r="D152" s="3"/>
      <c r="E152" s="3"/>
      <c r="F152" s="3"/>
      <c r="G152" s="3"/>
      <c r="H152" s="3"/>
      <c r="I152" s="3"/>
      <c r="J152" s="30"/>
      <c r="K152" s="3"/>
      <c r="L152" s="3"/>
      <c r="M152" s="3"/>
      <c r="N152" s="3"/>
      <c r="O152" s="3"/>
      <c r="P152" s="30"/>
    </row>
  </sheetData>
  <mergeCells count="2">
    <mergeCell ref="B1:O1"/>
    <mergeCell ref="P2:P3"/>
  </mergeCells>
  <hyperlinks>
    <hyperlink ref="B55" location="利润表!AF3" display="1.14"/>
  </hyperlinks>
  <pageMargins left="0.699305555555556" right="0.699305555555556" top="0.75" bottom="0.75" header="0.3" footer="0.3"/>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B1:DY152"/>
  <sheetViews>
    <sheetView showGridLines="0" zoomScale="96" zoomScaleNormal="96" workbookViewId="0">
      <selection activeCell="K3" sqref="K3"/>
    </sheetView>
  </sheetViews>
  <sheetFormatPr defaultColWidth="9" defaultRowHeight="14.25"/>
  <cols>
    <col min="1" max="1" width="9" style="1"/>
    <col min="2" max="2" width="29" style="1" customWidth="1"/>
    <col min="3" max="3" width="8.21666666666667" style="1" customWidth="1"/>
    <col min="4" max="9" width="6.13333333333333" style="1" customWidth="1"/>
    <col min="10" max="10" width="6.13333333333333" style="2" customWidth="1"/>
    <col min="11" max="14" width="6.13333333333333" style="1" customWidth="1"/>
    <col min="15" max="15" width="9.13333333333333" style="1" customWidth="1"/>
    <col min="16" max="16" width="7.75" style="2" customWidth="1"/>
    <col min="17" max="126" width="9" style="1"/>
    <col min="127" max="129" width="9" style="3"/>
    <col min="130" max="16384" width="9" style="1"/>
  </cols>
  <sheetData>
    <row r="1" ht="37" customHeight="1" spans="2:15">
      <c r="B1" s="4" t="s">
        <v>284</v>
      </c>
      <c r="C1" s="4"/>
      <c r="D1" s="4"/>
      <c r="E1" s="4"/>
      <c r="F1" s="4"/>
      <c r="G1" s="4"/>
      <c r="H1" s="4"/>
      <c r="I1" s="4"/>
      <c r="J1" s="4"/>
      <c r="K1" s="4"/>
      <c r="L1" s="4"/>
      <c r="M1" s="4"/>
      <c r="N1" s="4"/>
      <c r="O1" s="4"/>
    </row>
    <row r="2" ht="18" customHeight="1" spans="2:121">
      <c r="B2" s="5" t="str">
        <f>"编制单位："&amp;'表2-边际贡献'!B2</f>
        <v>编制单位：请选择对应单位分公司</v>
      </c>
      <c r="C2" s="6"/>
      <c r="D2" s="6"/>
      <c r="E2" s="6"/>
      <c r="F2" s="6"/>
      <c r="G2" s="6"/>
      <c r="H2" s="6"/>
      <c r="I2" s="6"/>
      <c r="J2" s="6"/>
      <c r="K2" s="6"/>
      <c r="L2" s="6"/>
      <c r="M2" s="6"/>
      <c r="N2" s="6"/>
      <c r="O2" s="14" t="s">
        <v>275</v>
      </c>
      <c r="P2" s="15" t="s">
        <v>175</v>
      </c>
      <c r="DQ2" s="15" t="s">
        <v>175</v>
      </c>
    </row>
    <row r="3" ht="18" customHeight="1" spans="2:129">
      <c r="B3" s="7" t="s">
        <v>173</v>
      </c>
      <c r="C3" s="8">
        <v>1</v>
      </c>
      <c r="D3" s="8">
        <v>2</v>
      </c>
      <c r="E3" s="8">
        <v>3</v>
      </c>
      <c r="F3" s="8">
        <v>4</v>
      </c>
      <c r="G3" s="8">
        <v>5</v>
      </c>
      <c r="H3" s="8">
        <v>6</v>
      </c>
      <c r="I3" s="8">
        <v>7</v>
      </c>
      <c r="J3" s="8">
        <v>8</v>
      </c>
      <c r="K3" s="8">
        <v>9</v>
      </c>
      <c r="L3" s="8">
        <v>10</v>
      </c>
      <c r="M3" s="8">
        <v>11</v>
      </c>
      <c r="N3" s="8">
        <v>12</v>
      </c>
      <c r="O3" s="16" t="s">
        <v>240</v>
      </c>
      <c r="P3" s="17"/>
      <c r="Q3" s="21">
        <v>1</v>
      </c>
      <c r="DQ3" s="17"/>
      <c r="DW3" s="3" t="s">
        <v>285</v>
      </c>
      <c r="DX3" s="3" t="s">
        <v>286</v>
      </c>
      <c r="DY3" s="3" t="s">
        <v>287</v>
      </c>
    </row>
    <row r="4" ht="18" customHeight="1" spans="2:129">
      <c r="B4" s="9" t="s">
        <v>17</v>
      </c>
      <c r="C4" s="10">
        <f t="shared" ref="C4:N4" si="0">C5+C10+C17+C21+C29+C30+C33+C35+C45+C51+C52+C53+C54+C55</f>
        <v>0</v>
      </c>
      <c r="D4" s="10">
        <f t="shared" si="0"/>
        <v>0</v>
      </c>
      <c r="E4" s="10">
        <f t="shared" si="0"/>
        <v>0</v>
      </c>
      <c r="F4" s="10">
        <f t="shared" si="0"/>
        <v>0</v>
      </c>
      <c r="G4" s="10">
        <f t="shared" si="0"/>
        <v>0</v>
      </c>
      <c r="H4" s="10">
        <f t="shared" si="0"/>
        <v>0</v>
      </c>
      <c r="I4" s="10">
        <f t="shared" si="0"/>
        <v>0</v>
      </c>
      <c r="J4" s="10">
        <f t="shared" si="0"/>
        <v>0</v>
      </c>
      <c r="K4" s="10">
        <f t="shared" si="0"/>
        <v>0</v>
      </c>
      <c r="L4" s="10">
        <f t="shared" si="0"/>
        <v>0</v>
      </c>
      <c r="M4" s="10">
        <f t="shared" si="0"/>
        <v>0</v>
      </c>
      <c r="N4" s="10">
        <f t="shared" si="0"/>
        <v>0</v>
      </c>
      <c r="O4" s="18">
        <f>SUM(C4:N4)</f>
        <v>0</v>
      </c>
      <c r="P4" s="17" t="s">
        <v>176</v>
      </c>
      <c r="Q4" s="21">
        <v>2</v>
      </c>
      <c r="DQ4" s="17" t="s">
        <v>176</v>
      </c>
      <c r="DW4" s="3">
        <v>1</v>
      </c>
      <c r="DX4" s="3" t="s">
        <v>288</v>
      </c>
      <c r="DY4" s="3">
        <v>3.2</v>
      </c>
    </row>
    <row r="5" ht="18" customHeight="1" spans="2:129">
      <c r="B5" s="11">
        <v>1.1</v>
      </c>
      <c r="C5" s="10">
        <f t="shared" ref="C5:N5" si="1">SUM(C6:C9)</f>
        <v>0</v>
      </c>
      <c r="D5" s="10">
        <f t="shared" si="1"/>
        <v>0</v>
      </c>
      <c r="E5" s="10">
        <f t="shared" si="1"/>
        <v>0</v>
      </c>
      <c r="F5" s="10">
        <f t="shared" si="1"/>
        <v>0</v>
      </c>
      <c r="G5" s="10">
        <f t="shared" si="1"/>
        <v>0</v>
      </c>
      <c r="H5" s="10">
        <f t="shared" si="1"/>
        <v>0</v>
      </c>
      <c r="I5" s="10">
        <f t="shared" si="1"/>
        <v>0</v>
      </c>
      <c r="J5" s="10">
        <f t="shared" si="1"/>
        <v>0</v>
      </c>
      <c r="K5" s="10">
        <f t="shared" si="1"/>
        <v>0</v>
      </c>
      <c r="L5" s="10">
        <f t="shared" si="1"/>
        <v>0</v>
      </c>
      <c r="M5" s="10">
        <f t="shared" si="1"/>
        <v>0</v>
      </c>
      <c r="N5" s="10">
        <f t="shared" si="1"/>
        <v>0</v>
      </c>
      <c r="O5" s="18">
        <f t="shared" ref="O5:O68" si="2">SUM(C5:N5)</f>
        <v>0</v>
      </c>
      <c r="P5" s="17" t="s">
        <v>176</v>
      </c>
      <c r="Q5" s="21">
        <v>3</v>
      </c>
      <c r="DQ5" s="17" t="s">
        <v>176</v>
      </c>
      <c r="DW5" s="3">
        <v>2</v>
      </c>
      <c r="DX5" s="3" t="s">
        <v>288</v>
      </c>
      <c r="DY5" s="3">
        <v>3.2</v>
      </c>
    </row>
    <row r="6" ht="18" customHeight="1" spans="2:129">
      <c r="B6" s="12" t="s">
        <v>19</v>
      </c>
      <c r="C6" s="13"/>
      <c r="D6" s="13"/>
      <c r="E6" s="13"/>
      <c r="F6" s="13"/>
      <c r="G6" s="13"/>
      <c r="H6" s="13"/>
      <c r="I6" s="13"/>
      <c r="J6" s="13"/>
      <c r="K6" s="13"/>
      <c r="L6" s="13"/>
      <c r="M6" s="13"/>
      <c r="N6" s="13"/>
      <c r="O6" s="19">
        <f t="shared" si="2"/>
        <v>0</v>
      </c>
      <c r="P6" s="20" t="s">
        <v>276</v>
      </c>
      <c r="Q6" s="21">
        <v>4</v>
      </c>
      <c r="DQ6" s="20" t="s">
        <v>276</v>
      </c>
      <c r="DW6" s="3">
        <v>3</v>
      </c>
      <c r="DX6" s="3" t="s">
        <v>289</v>
      </c>
      <c r="DY6" s="3">
        <v>1.8</v>
      </c>
    </row>
    <row r="7" ht="18" customHeight="1" spans="2:129">
      <c r="B7" s="12" t="s">
        <v>20</v>
      </c>
      <c r="C7" s="13"/>
      <c r="D7" s="13"/>
      <c r="E7" s="13"/>
      <c r="F7" s="13"/>
      <c r="G7" s="13"/>
      <c r="H7" s="13"/>
      <c r="I7" s="13"/>
      <c r="J7" s="13"/>
      <c r="K7" s="13"/>
      <c r="L7" s="13"/>
      <c r="M7" s="13"/>
      <c r="N7" s="13"/>
      <c r="O7" s="19">
        <f t="shared" si="2"/>
        <v>0</v>
      </c>
      <c r="P7" s="20" t="s">
        <v>276</v>
      </c>
      <c r="Q7" s="21">
        <v>5</v>
      </c>
      <c r="DQ7" s="20" t="s">
        <v>276</v>
      </c>
      <c r="DW7" s="3">
        <v>4</v>
      </c>
      <c r="DX7" s="3" t="s">
        <v>289</v>
      </c>
      <c r="DY7" s="3">
        <v>1.8</v>
      </c>
    </row>
    <row r="8" ht="18" customHeight="1" spans="2:129">
      <c r="B8" s="12" t="s">
        <v>21</v>
      </c>
      <c r="C8" s="13"/>
      <c r="D8" s="13"/>
      <c r="E8" s="13"/>
      <c r="F8" s="13"/>
      <c r="G8" s="13"/>
      <c r="H8" s="13"/>
      <c r="I8" s="13"/>
      <c r="J8" s="13"/>
      <c r="K8" s="13"/>
      <c r="L8" s="13"/>
      <c r="M8" s="13"/>
      <c r="N8" s="13"/>
      <c r="O8" s="19">
        <f t="shared" si="2"/>
        <v>0</v>
      </c>
      <c r="P8" s="20" t="s">
        <v>276</v>
      </c>
      <c r="Q8" s="21">
        <v>6</v>
      </c>
      <c r="DQ8" s="20" t="s">
        <v>276</v>
      </c>
      <c r="DW8" s="3">
        <v>5</v>
      </c>
      <c r="DX8" s="3" t="s">
        <v>290</v>
      </c>
      <c r="DY8" s="3">
        <v>2.9</v>
      </c>
    </row>
    <row r="9" ht="18" customHeight="1" spans="2:129">
      <c r="B9" s="12" t="s">
        <v>22</v>
      </c>
      <c r="C9" s="13"/>
      <c r="D9" s="13"/>
      <c r="E9" s="13"/>
      <c r="F9" s="13"/>
      <c r="G9" s="13"/>
      <c r="H9" s="13"/>
      <c r="I9" s="13"/>
      <c r="J9" s="13"/>
      <c r="K9" s="13"/>
      <c r="L9" s="13"/>
      <c r="M9" s="13"/>
      <c r="N9" s="13"/>
      <c r="O9" s="19">
        <f t="shared" si="2"/>
        <v>0</v>
      </c>
      <c r="P9" s="20" t="s">
        <v>276</v>
      </c>
      <c r="Q9" s="21">
        <v>7</v>
      </c>
      <c r="DQ9" s="20" t="s">
        <v>276</v>
      </c>
      <c r="DW9" s="3">
        <v>6</v>
      </c>
      <c r="DX9" s="3" t="s">
        <v>291</v>
      </c>
      <c r="DY9" s="3">
        <v>3.6</v>
      </c>
    </row>
    <row r="10" ht="18" customHeight="1" spans="2:129">
      <c r="B10" s="11" t="s">
        <v>23</v>
      </c>
      <c r="C10" s="10">
        <f t="shared" ref="C10:N10" si="3">SUM(C11:C16)</f>
        <v>0</v>
      </c>
      <c r="D10" s="10">
        <f t="shared" si="3"/>
        <v>0</v>
      </c>
      <c r="E10" s="10">
        <f t="shared" si="3"/>
        <v>0</v>
      </c>
      <c r="F10" s="10">
        <f t="shared" si="3"/>
        <v>0</v>
      </c>
      <c r="G10" s="10">
        <f t="shared" si="3"/>
        <v>0</v>
      </c>
      <c r="H10" s="10">
        <f t="shared" si="3"/>
        <v>0</v>
      </c>
      <c r="I10" s="10">
        <f t="shared" si="3"/>
        <v>0</v>
      </c>
      <c r="J10" s="10">
        <f t="shared" si="3"/>
        <v>0</v>
      </c>
      <c r="K10" s="10">
        <f t="shared" si="3"/>
        <v>0</v>
      </c>
      <c r="L10" s="10">
        <f t="shared" si="3"/>
        <v>0</v>
      </c>
      <c r="M10" s="10">
        <f t="shared" si="3"/>
        <v>0</v>
      </c>
      <c r="N10" s="10">
        <f t="shared" si="3"/>
        <v>0</v>
      </c>
      <c r="O10" s="18">
        <f t="shared" si="2"/>
        <v>0</v>
      </c>
      <c r="P10" s="17" t="s">
        <v>176</v>
      </c>
      <c r="Q10" s="21">
        <v>8</v>
      </c>
      <c r="DQ10" s="17" t="s">
        <v>176</v>
      </c>
      <c r="DW10" s="3">
        <v>7</v>
      </c>
      <c r="DX10" s="3" t="s">
        <v>291</v>
      </c>
      <c r="DY10" s="3">
        <v>3.6</v>
      </c>
    </row>
    <row r="11" ht="18" customHeight="1" spans="2:129">
      <c r="B11" s="12" t="s">
        <v>24</v>
      </c>
      <c r="C11" s="13"/>
      <c r="D11" s="13"/>
      <c r="E11" s="13"/>
      <c r="F11" s="13"/>
      <c r="G11" s="13"/>
      <c r="H11" s="13"/>
      <c r="I11" s="13"/>
      <c r="J11" s="13"/>
      <c r="K11" s="13"/>
      <c r="L11" s="13"/>
      <c r="M11" s="13"/>
      <c r="N11" s="13"/>
      <c r="O11" s="19">
        <f t="shared" si="2"/>
        <v>0</v>
      </c>
      <c r="P11" s="20" t="s">
        <v>276</v>
      </c>
      <c r="Q11" s="21">
        <v>9</v>
      </c>
      <c r="DQ11" s="20" t="s">
        <v>276</v>
      </c>
      <c r="DW11" s="3">
        <v>8</v>
      </c>
      <c r="DX11" s="3" t="s">
        <v>288</v>
      </c>
      <c r="DY11" s="3">
        <v>3.2</v>
      </c>
    </row>
    <row r="12" ht="18" customHeight="1" spans="2:129">
      <c r="B12" s="12" t="s">
        <v>25</v>
      </c>
      <c r="C12" s="13"/>
      <c r="D12" s="13"/>
      <c r="E12" s="13"/>
      <c r="F12" s="13"/>
      <c r="G12" s="13"/>
      <c r="H12" s="13"/>
      <c r="I12" s="13"/>
      <c r="J12" s="13"/>
      <c r="K12" s="13"/>
      <c r="L12" s="13"/>
      <c r="M12" s="13"/>
      <c r="N12" s="13"/>
      <c r="O12" s="19">
        <f t="shared" si="2"/>
        <v>0</v>
      </c>
      <c r="P12" s="20" t="s">
        <v>276</v>
      </c>
      <c r="Q12" s="21">
        <v>10</v>
      </c>
      <c r="DQ12" s="20" t="s">
        <v>276</v>
      </c>
      <c r="DW12" s="3">
        <v>9</v>
      </c>
      <c r="DX12" s="3" t="s">
        <v>290</v>
      </c>
      <c r="DY12" s="3">
        <v>2.9</v>
      </c>
    </row>
    <row r="13" ht="18" customHeight="1" spans="2:129">
      <c r="B13" s="12" t="s">
        <v>26</v>
      </c>
      <c r="C13" s="13"/>
      <c r="D13" s="13"/>
      <c r="E13" s="13"/>
      <c r="F13" s="13"/>
      <c r="G13" s="13"/>
      <c r="H13" s="13"/>
      <c r="I13" s="13"/>
      <c r="J13" s="13"/>
      <c r="K13" s="13"/>
      <c r="L13" s="13"/>
      <c r="M13" s="13"/>
      <c r="N13" s="13"/>
      <c r="O13" s="19">
        <f t="shared" si="2"/>
        <v>0</v>
      </c>
      <c r="P13" s="20" t="s">
        <v>276</v>
      </c>
      <c r="Q13" s="21">
        <v>11</v>
      </c>
      <c r="DQ13" s="20" t="s">
        <v>276</v>
      </c>
      <c r="DW13" s="3">
        <v>10</v>
      </c>
      <c r="DX13" s="3" t="s">
        <v>290</v>
      </c>
      <c r="DY13" s="3">
        <v>2.9</v>
      </c>
    </row>
    <row r="14" ht="18" customHeight="1" spans="2:129">
      <c r="B14" s="12" t="s">
        <v>27</v>
      </c>
      <c r="C14" s="13"/>
      <c r="D14" s="13"/>
      <c r="E14" s="13"/>
      <c r="F14" s="13"/>
      <c r="G14" s="13"/>
      <c r="H14" s="13"/>
      <c r="I14" s="13"/>
      <c r="J14" s="13"/>
      <c r="K14" s="13"/>
      <c r="L14" s="13"/>
      <c r="M14" s="13"/>
      <c r="N14" s="13"/>
      <c r="O14" s="19">
        <f t="shared" si="2"/>
        <v>0</v>
      </c>
      <c r="P14" s="20" t="s">
        <v>276</v>
      </c>
      <c r="Q14" s="21">
        <v>12</v>
      </c>
      <c r="DQ14" s="20" t="s">
        <v>276</v>
      </c>
      <c r="DW14" s="3">
        <v>11</v>
      </c>
      <c r="DX14" s="3" t="s">
        <v>291</v>
      </c>
      <c r="DY14" s="3">
        <v>3.6</v>
      </c>
    </row>
    <row r="15" ht="18" customHeight="1" spans="2:129">
      <c r="B15" s="12" t="s">
        <v>28</v>
      </c>
      <c r="C15" s="13"/>
      <c r="D15" s="13"/>
      <c r="E15" s="13"/>
      <c r="F15" s="13"/>
      <c r="G15" s="13"/>
      <c r="H15" s="13"/>
      <c r="I15" s="13"/>
      <c r="J15" s="13"/>
      <c r="K15" s="13"/>
      <c r="L15" s="13"/>
      <c r="M15" s="13"/>
      <c r="N15" s="13"/>
      <c r="O15" s="19">
        <f t="shared" si="2"/>
        <v>0</v>
      </c>
      <c r="P15" s="20" t="s">
        <v>276</v>
      </c>
      <c r="Q15" s="21">
        <v>13</v>
      </c>
      <c r="DQ15" s="20" t="s">
        <v>276</v>
      </c>
      <c r="DW15" s="3">
        <v>12</v>
      </c>
      <c r="DX15" s="3" t="s">
        <v>292</v>
      </c>
      <c r="DY15" s="3">
        <v>4.5</v>
      </c>
    </row>
    <row r="16" ht="18" customHeight="1" spans="2:129">
      <c r="B16" s="12" t="s">
        <v>29</v>
      </c>
      <c r="C16" s="13"/>
      <c r="D16" s="13"/>
      <c r="E16" s="13"/>
      <c r="F16" s="13"/>
      <c r="G16" s="13"/>
      <c r="H16" s="13"/>
      <c r="I16" s="13"/>
      <c r="J16" s="13"/>
      <c r="K16" s="13"/>
      <c r="L16" s="13"/>
      <c r="M16" s="13"/>
      <c r="N16" s="13"/>
      <c r="O16" s="19">
        <f t="shared" si="2"/>
        <v>0</v>
      </c>
      <c r="P16" s="20" t="s">
        <v>276</v>
      </c>
      <c r="Q16" s="21">
        <v>14</v>
      </c>
      <c r="DQ16" s="20" t="s">
        <v>276</v>
      </c>
      <c r="DW16" s="3">
        <v>13</v>
      </c>
      <c r="DX16" s="3" t="s">
        <v>290</v>
      </c>
      <c r="DY16" s="3">
        <v>2.9</v>
      </c>
    </row>
    <row r="17" ht="18" customHeight="1" spans="2:129">
      <c r="B17" s="11" t="s">
        <v>30</v>
      </c>
      <c r="C17" s="10">
        <f t="shared" ref="C17:N17" si="4">SUM(C18:C20)</f>
        <v>0</v>
      </c>
      <c r="D17" s="10">
        <f t="shared" si="4"/>
        <v>0</v>
      </c>
      <c r="E17" s="10">
        <f t="shared" si="4"/>
        <v>0</v>
      </c>
      <c r="F17" s="10">
        <f t="shared" si="4"/>
        <v>0</v>
      </c>
      <c r="G17" s="10">
        <f t="shared" si="4"/>
        <v>0</v>
      </c>
      <c r="H17" s="10">
        <f t="shared" si="4"/>
        <v>0</v>
      </c>
      <c r="I17" s="10">
        <f t="shared" si="4"/>
        <v>0</v>
      </c>
      <c r="J17" s="10">
        <f t="shared" si="4"/>
        <v>0</v>
      </c>
      <c r="K17" s="10">
        <f t="shared" si="4"/>
        <v>0</v>
      </c>
      <c r="L17" s="10">
        <f t="shared" si="4"/>
        <v>0</v>
      </c>
      <c r="M17" s="10">
        <f t="shared" si="4"/>
        <v>0</v>
      </c>
      <c r="N17" s="10">
        <f t="shared" si="4"/>
        <v>0</v>
      </c>
      <c r="O17" s="18">
        <f t="shared" si="2"/>
        <v>0</v>
      </c>
      <c r="P17" s="17" t="s">
        <v>176</v>
      </c>
      <c r="Q17" s="21">
        <v>15</v>
      </c>
      <c r="DQ17" s="17" t="s">
        <v>176</v>
      </c>
      <c r="DW17" s="3">
        <v>14</v>
      </c>
      <c r="DX17" s="3" t="s">
        <v>288</v>
      </c>
      <c r="DY17" s="3">
        <v>3.2</v>
      </c>
    </row>
    <row r="18" ht="18" customHeight="1" spans="2:129">
      <c r="B18" s="12" t="s">
        <v>31</v>
      </c>
      <c r="C18" s="13"/>
      <c r="D18" s="13"/>
      <c r="E18" s="13"/>
      <c r="F18" s="13"/>
      <c r="G18" s="13"/>
      <c r="H18" s="13"/>
      <c r="I18" s="13"/>
      <c r="J18" s="13"/>
      <c r="K18" s="13"/>
      <c r="L18" s="13"/>
      <c r="M18" s="13"/>
      <c r="N18" s="13"/>
      <c r="O18" s="19">
        <f t="shared" si="2"/>
        <v>0</v>
      </c>
      <c r="P18" s="20" t="s">
        <v>276</v>
      </c>
      <c r="Q18" s="21">
        <v>16</v>
      </c>
      <c r="DQ18" s="20" t="s">
        <v>276</v>
      </c>
      <c r="DW18" s="3">
        <v>15</v>
      </c>
      <c r="DX18" s="3" t="s">
        <v>289</v>
      </c>
      <c r="DY18" s="3">
        <v>1.8</v>
      </c>
    </row>
    <row r="19" ht="18" customHeight="1" spans="2:129">
      <c r="B19" s="12" t="s">
        <v>32</v>
      </c>
      <c r="C19" s="13"/>
      <c r="D19" s="13"/>
      <c r="E19" s="13"/>
      <c r="F19" s="13"/>
      <c r="G19" s="13"/>
      <c r="H19" s="13"/>
      <c r="I19" s="13"/>
      <c r="J19" s="13"/>
      <c r="K19" s="13"/>
      <c r="L19" s="13"/>
      <c r="M19" s="13"/>
      <c r="N19" s="13"/>
      <c r="O19" s="19">
        <f t="shared" si="2"/>
        <v>0</v>
      </c>
      <c r="P19" s="20" t="s">
        <v>276</v>
      </c>
      <c r="Q19" s="21">
        <v>17</v>
      </c>
      <c r="DQ19" s="20" t="s">
        <v>276</v>
      </c>
      <c r="DW19" s="3">
        <v>16</v>
      </c>
      <c r="DX19" s="3" t="s">
        <v>291</v>
      </c>
      <c r="DY19" s="3">
        <v>3.6</v>
      </c>
    </row>
    <row r="20" ht="18" customHeight="1" spans="2:129">
      <c r="B20" s="12" t="s">
        <v>33</v>
      </c>
      <c r="C20" s="13"/>
      <c r="D20" s="13"/>
      <c r="E20" s="13"/>
      <c r="F20" s="13"/>
      <c r="G20" s="13"/>
      <c r="H20" s="13"/>
      <c r="I20" s="13"/>
      <c r="J20" s="13"/>
      <c r="K20" s="13"/>
      <c r="L20" s="13"/>
      <c r="M20" s="13"/>
      <c r="N20" s="13"/>
      <c r="O20" s="19">
        <f t="shared" si="2"/>
        <v>0</v>
      </c>
      <c r="P20" s="20" t="s">
        <v>276</v>
      </c>
      <c r="Q20" s="21">
        <v>18</v>
      </c>
      <c r="DQ20" s="20" t="s">
        <v>276</v>
      </c>
      <c r="DW20" s="3">
        <v>17</v>
      </c>
      <c r="DX20" s="3" t="s">
        <v>291</v>
      </c>
      <c r="DY20" s="3">
        <v>3.6</v>
      </c>
    </row>
    <row r="21" ht="18" customHeight="1" spans="2:129">
      <c r="B21" s="11" t="s">
        <v>34</v>
      </c>
      <c r="C21" s="10">
        <f t="shared" ref="C21:N21" si="5">SUM(C22:C28)</f>
        <v>0</v>
      </c>
      <c r="D21" s="10">
        <f t="shared" si="5"/>
        <v>0</v>
      </c>
      <c r="E21" s="10">
        <f t="shared" si="5"/>
        <v>0</v>
      </c>
      <c r="F21" s="10">
        <f t="shared" si="5"/>
        <v>0</v>
      </c>
      <c r="G21" s="10">
        <f t="shared" si="5"/>
        <v>0</v>
      </c>
      <c r="H21" s="10">
        <f t="shared" si="5"/>
        <v>0</v>
      </c>
      <c r="I21" s="10">
        <f t="shared" si="5"/>
        <v>0</v>
      </c>
      <c r="J21" s="10">
        <f t="shared" si="5"/>
        <v>0</v>
      </c>
      <c r="K21" s="10">
        <f t="shared" si="5"/>
        <v>0</v>
      </c>
      <c r="L21" s="10">
        <f t="shared" si="5"/>
        <v>0</v>
      </c>
      <c r="M21" s="10">
        <f t="shared" si="5"/>
        <v>0</v>
      </c>
      <c r="N21" s="10">
        <f t="shared" si="5"/>
        <v>0</v>
      </c>
      <c r="O21" s="18">
        <f t="shared" si="2"/>
        <v>0</v>
      </c>
      <c r="P21" s="17" t="s">
        <v>176</v>
      </c>
      <c r="Q21" s="21">
        <v>19</v>
      </c>
      <c r="DQ21" s="17" t="s">
        <v>176</v>
      </c>
      <c r="DW21" s="3">
        <v>18</v>
      </c>
      <c r="DX21" s="3" t="s">
        <v>290</v>
      </c>
      <c r="DY21" s="3">
        <v>2.9</v>
      </c>
    </row>
    <row r="22" ht="18" customHeight="1" spans="2:129">
      <c r="B22" s="12" t="s">
        <v>35</v>
      </c>
      <c r="C22" s="13"/>
      <c r="D22" s="13"/>
      <c r="E22" s="13"/>
      <c r="F22" s="13"/>
      <c r="G22" s="13"/>
      <c r="H22" s="13"/>
      <c r="I22" s="13"/>
      <c r="J22" s="13"/>
      <c r="K22" s="13"/>
      <c r="L22" s="13"/>
      <c r="M22" s="13"/>
      <c r="N22" s="13"/>
      <c r="O22" s="19">
        <f t="shared" si="2"/>
        <v>0</v>
      </c>
      <c r="P22" s="20" t="s">
        <v>276</v>
      </c>
      <c r="Q22" s="21">
        <v>20</v>
      </c>
      <c r="DQ22" s="20" t="s">
        <v>276</v>
      </c>
      <c r="DW22" s="3">
        <v>19</v>
      </c>
      <c r="DX22" s="3" t="s">
        <v>292</v>
      </c>
      <c r="DY22" s="3">
        <v>4.5</v>
      </c>
    </row>
    <row r="23" ht="18" customHeight="1" spans="2:129">
      <c r="B23" s="12" t="s">
        <v>36</v>
      </c>
      <c r="C23" s="13"/>
      <c r="D23" s="13"/>
      <c r="E23" s="13"/>
      <c r="F23" s="13"/>
      <c r="G23" s="13"/>
      <c r="H23" s="13"/>
      <c r="I23" s="13"/>
      <c r="J23" s="13"/>
      <c r="K23" s="13"/>
      <c r="L23" s="13"/>
      <c r="M23" s="13"/>
      <c r="N23" s="13"/>
      <c r="O23" s="19">
        <f t="shared" si="2"/>
        <v>0</v>
      </c>
      <c r="P23" s="20" t="s">
        <v>276</v>
      </c>
      <c r="Q23" s="21">
        <v>21</v>
      </c>
      <c r="DQ23" s="20" t="s">
        <v>276</v>
      </c>
      <c r="DW23" s="3">
        <v>20</v>
      </c>
      <c r="DX23" s="3" t="s">
        <v>290</v>
      </c>
      <c r="DY23" s="3">
        <v>2.9</v>
      </c>
    </row>
    <row r="24" ht="18" customHeight="1" spans="2:129">
      <c r="B24" s="12" t="s">
        <v>37</v>
      </c>
      <c r="C24" s="13"/>
      <c r="D24" s="13"/>
      <c r="E24" s="13"/>
      <c r="F24" s="13"/>
      <c r="G24" s="13"/>
      <c r="H24" s="13"/>
      <c r="I24" s="13"/>
      <c r="J24" s="13"/>
      <c r="K24" s="13"/>
      <c r="L24" s="13"/>
      <c r="M24" s="13"/>
      <c r="N24" s="13"/>
      <c r="O24" s="19">
        <f t="shared" si="2"/>
        <v>0</v>
      </c>
      <c r="P24" s="20" t="s">
        <v>276</v>
      </c>
      <c r="Q24" s="21">
        <v>22</v>
      </c>
      <c r="DQ24" s="20" t="s">
        <v>276</v>
      </c>
      <c r="DW24" s="3">
        <v>21</v>
      </c>
      <c r="DX24" s="3" t="s">
        <v>292</v>
      </c>
      <c r="DY24" s="3">
        <v>4.5</v>
      </c>
    </row>
    <row r="25" ht="18" customHeight="1" spans="2:129">
      <c r="B25" s="12" t="s">
        <v>38</v>
      </c>
      <c r="C25" s="13"/>
      <c r="D25" s="13"/>
      <c r="E25" s="13"/>
      <c r="F25" s="13"/>
      <c r="G25" s="13"/>
      <c r="H25" s="13"/>
      <c r="I25" s="13"/>
      <c r="J25" s="13"/>
      <c r="K25" s="13"/>
      <c r="L25" s="13"/>
      <c r="M25" s="13"/>
      <c r="N25" s="13"/>
      <c r="O25" s="19">
        <f t="shared" si="2"/>
        <v>0</v>
      </c>
      <c r="P25" s="20" t="s">
        <v>276</v>
      </c>
      <c r="Q25" s="21">
        <v>23</v>
      </c>
      <c r="DQ25" s="20" t="s">
        <v>276</v>
      </c>
      <c r="DW25" s="3">
        <v>22</v>
      </c>
      <c r="DX25" s="3" t="s">
        <v>291</v>
      </c>
      <c r="DY25" s="3">
        <v>3.6</v>
      </c>
    </row>
    <row r="26" ht="18" customHeight="1" spans="2:129">
      <c r="B26" s="12" t="s">
        <v>39</v>
      </c>
      <c r="C26" s="13"/>
      <c r="D26" s="13"/>
      <c r="E26" s="13"/>
      <c r="F26" s="13"/>
      <c r="G26" s="13"/>
      <c r="H26" s="13"/>
      <c r="I26" s="13"/>
      <c r="J26" s="13"/>
      <c r="K26" s="13"/>
      <c r="L26" s="13"/>
      <c r="M26" s="13"/>
      <c r="N26" s="13"/>
      <c r="O26" s="19">
        <f t="shared" si="2"/>
        <v>0</v>
      </c>
      <c r="P26" s="20" t="s">
        <v>276</v>
      </c>
      <c r="Q26" s="21">
        <v>24</v>
      </c>
      <c r="DQ26" s="20" t="s">
        <v>276</v>
      </c>
      <c r="DW26" s="3">
        <v>23</v>
      </c>
      <c r="DX26" s="3" t="s">
        <v>288</v>
      </c>
      <c r="DY26" s="3">
        <v>3.2</v>
      </c>
    </row>
    <row r="27" ht="18" customHeight="1" spans="2:129">
      <c r="B27" s="12" t="s">
        <v>40</v>
      </c>
      <c r="C27" s="13"/>
      <c r="D27" s="13"/>
      <c r="E27" s="13"/>
      <c r="F27" s="13"/>
      <c r="G27" s="13"/>
      <c r="H27" s="13"/>
      <c r="I27" s="13"/>
      <c r="J27" s="13"/>
      <c r="K27" s="13"/>
      <c r="L27" s="13"/>
      <c r="M27" s="13"/>
      <c r="N27" s="13"/>
      <c r="O27" s="19">
        <f t="shared" si="2"/>
        <v>0</v>
      </c>
      <c r="P27" s="20" t="s">
        <v>276</v>
      </c>
      <c r="Q27" s="21">
        <v>25</v>
      </c>
      <c r="DQ27" s="20" t="s">
        <v>276</v>
      </c>
      <c r="DW27" s="3">
        <v>24</v>
      </c>
      <c r="DX27" s="3" t="s">
        <v>290</v>
      </c>
      <c r="DY27" s="3">
        <v>2.9</v>
      </c>
    </row>
    <row r="28" ht="18" customHeight="1" spans="2:129">
      <c r="B28" s="12" t="s">
        <v>41</v>
      </c>
      <c r="C28" s="13"/>
      <c r="D28" s="13"/>
      <c r="E28" s="13"/>
      <c r="F28" s="13"/>
      <c r="G28" s="13"/>
      <c r="H28" s="13"/>
      <c r="I28" s="13"/>
      <c r="J28" s="13"/>
      <c r="K28" s="13"/>
      <c r="L28" s="13"/>
      <c r="M28" s="13"/>
      <c r="N28" s="13"/>
      <c r="O28" s="19">
        <f t="shared" si="2"/>
        <v>0</v>
      </c>
      <c r="P28" s="20" t="s">
        <v>276</v>
      </c>
      <c r="Q28" s="21">
        <v>26</v>
      </c>
      <c r="DQ28" s="20" t="s">
        <v>276</v>
      </c>
      <c r="DW28" s="3">
        <v>25</v>
      </c>
      <c r="DX28" s="3" t="s">
        <v>288</v>
      </c>
      <c r="DY28" s="3">
        <v>3.2</v>
      </c>
    </row>
    <row r="29" ht="18" customHeight="1" spans="2:129">
      <c r="B29" s="11" t="s">
        <v>42</v>
      </c>
      <c r="C29" s="10"/>
      <c r="D29" s="10"/>
      <c r="E29" s="10"/>
      <c r="F29" s="10"/>
      <c r="G29" s="10"/>
      <c r="H29" s="10"/>
      <c r="I29" s="10"/>
      <c r="J29" s="10"/>
      <c r="K29" s="10"/>
      <c r="L29" s="10"/>
      <c r="M29" s="10"/>
      <c r="N29" s="10"/>
      <c r="O29" s="18">
        <f t="shared" si="2"/>
        <v>0</v>
      </c>
      <c r="P29" s="20" t="s">
        <v>276</v>
      </c>
      <c r="Q29" s="21">
        <v>27</v>
      </c>
      <c r="DQ29" s="20" t="s">
        <v>276</v>
      </c>
      <c r="DW29" s="3">
        <v>26</v>
      </c>
      <c r="DX29" s="3" t="s">
        <v>290</v>
      </c>
      <c r="DY29" s="3">
        <v>2.9</v>
      </c>
    </row>
    <row r="30" ht="18" customHeight="1" spans="2:129">
      <c r="B30" s="11" t="s">
        <v>43</v>
      </c>
      <c r="C30" s="10">
        <f t="shared" ref="C30:N30" si="6">SUM(C31:C32)</f>
        <v>0</v>
      </c>
      <c r="D30" s="10">
        <f t="shared" si="6"/>
        <v>0</v>
      </c>
      <c r="E30" s="10">
        <f t="shared" si="6"/>
        <v>0</v>
      </c>
      <c r="F30" s="10">
        <f t="shared" si="6"/>
        <v>0</v>
      </c>
      <c r="G30" s="10">
        <f t="shared" si="6"/>
        <v>0</v>
      </c>
      <c r="H30" s="10">
        <f t="shared" si="6"/>
        <v>0</v>
      </c>
      <c r="I30" s="10">
        <f t="shared" si="6"/>
        <v>0</v>
      </c>
      <c r="J30" s="10">
        <f t="shared" si="6"/>
        <v>0</v>
      </c>
      <c r="K30" s="10">
        <f t="shared" si="6"/>
        <v>0</v>
      </c>
      <c r="L30" s="10">
        <f t="shared" si="6"/>
        <v>0</v>
      </c>
      <c r="M30" s="10">
        <f t="shared" si="6"/>
        <v>0</v>
      </c>
      <c r="N30" s="10">
        <f t="shared" si="6"/>
        <v>0</v>
      </c>
      <c r="O30" s="18">
        <f t="shared" si="2"/>
        <v>0</v>
      </c>
      <c r="P30" s="17" t="s">
        <v>176</v>
      </c>
      <c r="Q30" s="21">
        <v>28</v>
      </c>
      <c r="DQ30" s="17" t="s">
        <v>176</v>
      </c>
      <c r="DW30" s="3">
        <v>27</v>
      </c>
      <c r="DX30" s="3" t="s">
        <v>289</v>
      </c>
      <c r="DY30" s="3">
        <v>1.8</v>
      </c>
    </row>
    <row r="31" ht="18" customHeight="1" spans="2:129">
      <c r="B31" s="12" t="s">
        <v>44</v>
      </c>
      <c r="C31" s="13"/>
      <c r="D31" s="13"/>
      <c r="E31" s="13"/>
      <c r="F31" s="13"/>
      <c r="G31" s="13"/>
      <c r="H31" s="13"/>
      <c r="I31" s="13"/>
      <c r="J31" s="13"/>
      <c r="K31" s="13"/>
      <c r="L31" s="13"/>
      <c r="M31" s="13"/>
      <c r="N31" s="13"/>
      <c r="O31" s="19">
        <f t="shared" si="2"/>
        <v>0</v>
      </c>
      <c r="P31" s="20" t="s">
        <v>276</v>
      </c>
      <c r="Q31" s="21">
        <v>29</v>
      </c>
      <c r="DQ31" s="20" t="s">
        <v>276</v>
      </c>
      <c r="DW31" s="3">
        <v>28</v>
      </c>
      <c r="DX31" s="3" t="s">
        <v>289</v>
      </c>
      <c r="DY31" s="3">
        <v>1.8</v>
      </c>
    </row>
    <row r="32" ht="18" customHeight="1" spans="2:129">
      <c r="B32" s="12" t="s">
        <v>45</v>
      </c>
      <c r="C32" s="13"/>
      <c r="D32" s="13"/>
      <c r="E32" s="13"/>
      <c r="F32" s="13"/>
      <c r="G32" s="13"/>
      <c r="H32" s="13"/>
      <c r="I32" s="13"/>
      <c r="J32" s="13"/>
      <c r="K32" s="13"/>
      <c r="L32" s="13"/>
      <c r="M32" s="13"/>
      <c r="N32" s="13"/>
      <c r="O32" s="19">
        <f t="shared" si="2"/>
        <v>0</v>
      </c>
      <c r="P32" s="20" t="s">
        <v>276</v>
      </c>
      <c r="Q32" s="21">
        <v>30</v>
      </c>
      <c r="DQ32" s="20" t="s">
        <v>276</v>
      </c>
      <c r="DW32" s="3">
        <v>29</v>
      </c>
      <c r="DX32" s="3" t="s">
        <v>291</v>
      </c>
      <c r="DY32" s="3">
        <v>3.6</v>
      </c>
    </row>
    <row r="33" ht="18" customHeight="1" spans="2:129">
      <c r="B33" s="11" t="s">
        <v>46</v>
      </c>
      <c r="C33" s="10">
        <f t="shared" ref="C33:N33" si="7">SUM(C34)</f>
        <v>0</v>
      </c>
      <c r="D33" s="10">
        <f t="shared" si="7"/>
        <v>0</v>
      </c>
      <c r="E33" s="10">
        <f t="shared" si="7"/>
        <v>0</v>
      </c>
      <c r="F33" s="10">
        <f t="shared" si="7"/>
        <v>0</v>
      </c>
      <c r="G33" s="10">
        <f t="shared" si="7"/>
        <v>0</v>
      </c>
      <c r="H33" s="10">
        <f t="shared" si="7"/>
        <v>0</v>
      </c>
      <c r="I33" s="10">
        <f t="shared" si="7"/>
        <v>0</v>
      </c>
      <c r="J33" s="10">
        <f t="shared" si="7"/>
        <v>0</v>
      </c>
      <c r="K33" s="10">
        <f t="shared" si="7"/>
        <v>0</v>
      </c>
      <c r="L33" s="10">
        <f t="shared" si="7"/>
        <v>0</v>
      </c>
      <c r="M33" s="10">
        <f t="shared" si="7"/>
        <v>0</v>
      </c>
      <c r="N33" s="10">
        <f t="shared" si="7"/>
        <v>0</v>
      </c>
      <c r="O33" s="18">
        <f t="shared" si="2"/>
        <v>0</v>
      </c>
      <c r="P33" s="17" t="s">
        <v>176</v>
      </c>
      <c r="Q33" s="21">
        <v>31</v>
      </c>
      <c r="DQ33" s="17" t="s">
        <v>176</v>
      </c>
      <c r="DW33" s="3">
        <v>30</v>
      </c>
      <c r="DX33" s="3" t="s">
        <v>288</v>
      </c>
      <c r="DY33" s="3">
        <v>3.2</v>
      </c>
    </row>
    <row r="34" ht="18" customHeight="1" spans="2:129">
      <c r="B34" s="12" t="s">
        <v>47</v>
      </c>
      <c r="C34" s="13"/>
      <c r="D34" s="13"/>
      <c r="E34" s="13"/>
      <c r="F34" s="13"/>
      <c r="G34" s="13"/>
      <c r="H34" s="13"/>
      <c r="I34" s="13"/>
      <c r="J34" s="13"/>
      <c r="K34" s="13"/>
      <c r="L34" s="13"/>
      <c r="M34" s="13"/>
      <c r="N34" s="13"/>
      <c r="O34" s="19">
        <f t="shared" si="2"/>
        <v>0</v>
      </c>
      <c r="P34" s="20" t="s">
        <v>276</v>
      </c>
      <c r="Q34" s="21">
        <v>32</v>
      </c>
      <c r="DQ34" s="20" t="s">
        <v>276</v>
      </c>
      <c r="DW34" s="3">
        <v>31</v>
      </c>
      <c r="DX34" s="3" t="s">
        <v>291</v>
      </c>
      <c r="DY34" s="3">
        <v>3.6</v>
      </c>
    </row>
    <row r="35" ht="18" customHeight="1" spans="2:127">
      <c r="B35" s="11" t="s">
        <v>48</v>
      </c>
      <c r="C35" s="10">
        <f t="shared" ref="C35:N35" si="8">SUM(C36:C44)</f>
        <v>0</v>
      </c>
      <c r="D35" s="10">
        <f t="shared" si="8"/>
        <v>0</v>
      </c>
      <c r="E35" s="10">
        <f t="shared" si="8"/>
        <v>0</v>
      </c>
      <c r="F35" s="10">
        <f t="shared" si="8"/>
        <v>0</v>
      </c>
      <c r="G35" s="10">
        <f t="shared" si="8"/>
        <v>0</v>
      </c>
      <c r="H35" s="10">
        <f t="shared" si="8"/>
        <v>0</v>
      </c>
      <c r="I35" s="10">
        <f t="shared" si="8"/>
        <v>0</v>
      </c>
      <c r="J35" s="10">
        <f t="shared" si="8"/>
        <v>0</v>
      </c>
      <c r="K35" s="10">
        <f t="shared" si="8"/>
        <v>0</v>
      </c>
      <c r="L35" s="10">
        <f t="shared" si="8"/>
        <v>0</v>
      </c>
      <c r="M35" s="10">
        <f t="shared" si="8"/>
        <v>0</v>
      </c>
      <c r="N35" s="10">
        <f t="shared" si="8"/>
        <v>0</v>
      </c>
      <c r="O35" s="18">
        <f t="shared" si="2"/>
        <v>0</v>
      </c>
      <c r="P35" s="17" t="s">
        <v>176</v>
      </c>
      <c r="Q35" s="21">
        <v>33</v>
      </c>
      <c r="DQ35" s="17" t="s">
        <v>176</v>
      </c>
      <c r="DW35" s="3" t="s">
        <v>3</v>
      </c>
    </row>
    <row r="36" ht="18" customHeight="1" spans="2:121">
      <c r="B36" s="12" t="s">
        <v>49</v>
      </c>
      <c r="C36" s="13"/>
      <c r="D36" s="13"/>
      <c r="E36" s="13"/>
      <c r="F36" s="13"/>
      <c r="G36" s="13"/>
      <c r="H36" s="13"/>
      <c r="I36" s="13"/>
      <c r="J36" s="13"/>
      <c r="K36" s="13"/>
      <c r="L36" s="13"/>
      <c r="M36" s="13"/>
      <c r="N36" s="13"/>
      <c r="O36" s="19">
        <f t="shared" si="2"/>
        <v>0</v>
      </c>
      <c r="P36" s="20" t="s">
        <v>276</v>
      </c>
      <c r="Q36" s="21">
        <v>34</v>
      </c>
      <c r="DQ36" s="20" t="s">
        <v>276</v>
      </c>
    </row>
    <row r="37" ht="18" customHeight="1" spans="2:121">
      <c r="B37" s="12" t="s">
        <v>50</v>
      </c>
      <c r="C37" s="13"/>
      <c r="D37" s="13"/>
      <c r="E37" s="13"/>
      <c r="F37" s="13"/>
      <c r="G37" s="13"/>
      <c r="H37" s="13"/>
      <c r="I37" s="13"/>
      <c r="J37" s="13"/>
      <c r="K37" s="13"/>
      <c r="L37" s="13"/>
      <c r="M37" s="13"/>
      <c r="N37" s="13"/>
      <c r="O37" s="19">
        <f t="shared" si="2"/>
        <v>0</v>
      </c>
      <c r="P37" s="20" t="s">
        <v>276</v>
      </c>
      <c r="Q37" s="21">
        <v>35</v>
      </c>
      <c r="DQ37" s="20" t="s">
        <v>276</v>
      </c>
    </row>
    <row r="38" ht="18" customHeight="1" spans="2:121">
      <c r="B38" s="12" t="s">
        <v>51</v>
      </c>
      <c r="C38" s="13"/>
      <c r="D38" s="13"/>
      <c r="E38" s="13"/>
      <c r="F38" s="13"/>
      <c r="G38" s="13"/>
      <c r="H38" s="13"/>
      <c r="I38" s="13"/>
      <c r="J38" s="13"/>
      <c r="K38" s="13"/>
      <c r="L38" s="13"/>
      <c r="M38" s="13"/>
      <c r="N38" s="13"/>
      <c r="O38" s="19">
        <f t="shared" si="2"/>
        <v>0</v>
      </c>
      <c r="P38" s="20" t="s">
        <v>276</v>
      </c>
      <c r="Q38" s="21">
        <v>36</v>
      </c>
      <c r="DQ38" s="20" t="s">
        <v>276</v>
      </c>
    </row>
    <row r="39" ht="18" customHeight="1" spans="2:121">
      <c r="B39" s="12" t="s">
        <v>52</v>
      </c>
      <c r="C39" s="13"/>
      <c r="D39" s="13"/>
      <c r="E39" s="13"/>
      <c r="F39" s="13"/>
      <c r="G39" s="13"/>
      <c r="H39" s="13"/>
      <c r="I39" s="13"/>
      <c r="J39" s="13"/>
      <c r="K39" s="13"/>
      <c r="L39" s="13"/>
      <c r="M39" s="13"/>
      <c r="N39" s="13"/>
      <c r="O39" s="19">
        <f t="shared" si="2"/>
        <v>0</v>
      </c>
      <c r="P39" s="20" t="s">
        <v>276</v>
      </c>
      <c r="Q39" s="21">
        <v>37</v>
      </c>
      <c r="DQ39" s="20" t="s">
        <v>276</v>
      </c>
    </row>
    <row r="40" ht="18" customHeight="1" spans="2:121">
      <c r="B40" s="12" t="s">
        <v>53</v>
      </c>
      <c r="C40" s="13"/>
      <c r="D40" s="13"/>
      <c r="E40" s="13"/>
      <c r="F40" s="13"/>
      <c r="G40" s="13"/>
      <c r="H40" s="13"/>
      <c r="I40" s="13"/>
      <c r="J40" s="13"/>
      <c r="K40" s="13"/>
      <c r="L40" s="13"/>
      <c r="M40" s="13"/>
      <c r="N40" s="13"/>
      <c r="O40" s="19">
        <f t="shared" si="2"/>
        <v>0</v>
      </c>
      <c r="P40" s="20" t="s">
        <v>276</v>
      </c>
      <c r="Q40" s="21">
        <v>38</v>
      </c>
      <c r="DQ40" s="20" t="s">
        <v>276</v>
      </c>
    </row>
    <row r="41" ht="18" customHeight="1" spans="2:121">
      <c r="B41" s="12" t="s">
        <v>54</v>
      </c>
      <c r="C41" s="13"/>
      <c r="D41" s="13"/>
      <c r="E41" s="13"/>
      <c r="F41" s="13"/>
      <c r="G41" s="13"/>
      <c r="H41" s="13"/>
      <c r="I41" s="13"/>
      <c r="J41" s="13"/>
      <c r="K41" s="13"/>
      <c r="L41" s="13"/>
      <c r="M41" s="13"/>
      <c r="N41" s="13"/>
      <c r="O41" s="19">
        <f t="shared" si="2"/>
        <v>0</v>
      </c>
      <c r="P41" s="20" t="s">
        <v>276</v>
      </c>
      <c r="Q41" s="21">
        <v>39</v>
      </c>
      <c r="DQ41" s="20" t="s">
        <v>276</v>
      </c>
    </row>
    <row r="42" ht="18" customHeight="1" spans="2:121">
      <c r="B42" s="12" t="s">
        <v>55</v>
      </c>
      <c r="C42" s="13"/>
      <c r="D42" s="13"/>
      <c r="E42" s="13"/>
      <c r="F42" s="13"/>
      <c r="G42" s="13"/>
      <c r="H42" s="13"/>
      <c r="I42" s="13"/>
      <c r="J42" s="13"/>
      <c r="K42" s="13"/>
      <c r="L42" s="13"/>
      <c r="M42" s="13"/>
      <c r="N42" s="13"/>
      <c r="O42" s="19">
        <f t="shared" si="2"/>
        <v>0</v>
      </c>
      <c r="P42" s="20" t="s">
        <v>276</v>
      </c>
      <c r="Q42" s="21">
        <v>40</v>
      </c>
      <c r="DQ42" s="20" t="s">
        <v>276</v>
      </c>
    </row>
    <row r="43" ht="18" customHeight="1" spans="2:121">
      <c r="B43" s="12" t="s">
        <v>56</v>
      </c>
      <c r="C43" s="13"/>
      <c r="D43" s="13"/>
      <c r="E43" s="13"/>
      <c r="F43" s="13"/>
      <c r="G43" s="13"/>
      <c r="H43" s="13"/>
      <c r="I43" s="13"/>
      <c r="J43" s="13"/>
      <c r="K43" s="13"/>
      <c r="L43" s="13"/>
      <c r="M43" s="13"/>
      <c r="N43" s="13"/>
      <c r="O43" s="19">
        <f t="shared" si="2"/>
        <v>0</v>
      </c>
      <c r="P43" s="20" t="s">
        <v>276</v>
      </c>
      <c r="Q43" s="21">
        <v>41</v>
      </c>
      <c r="DQ43" s="20" t="s">
        <v>276</v>
      </c>
    </row>
    <row r="44" ht="18" customHeight="1" spans="2:121">
      <c r="B44" s="12" t="s">
        <v>57</v>
      </c>
      <c r="C44" s="13"/>
      <c r="D44" s="13"/>
      <c r="E44" s="13"/>
      <c r="F44" s="13"/>
      <c r="G44" s="13"/>
      <c r="H44" s="13"/>
      <c r="I44" s="13"/>
      <c r="J44" s="13"/>
      <c r="K44" s="13"/>
      <c r="L44" s="13"/>
      <c r="M44" s="13"/>
      <c r="N44" s="13"/>
      <c r="O44" s="19">
        <f t="shared" si="2"/>
        <v>0</v>
      </c>
      <c r="P44" s="20" t="s">
        <v>276</v>
      </c>
      <c r="Q44" s="21">
        <v>42</v>
      </c>
      <c r="DQ44" s="20" t="s">
        <v>276</v>
      </c>
    </row>
    <row r="45" ht="18" customHeight="1" spans="2:121">
      <c r="B45" s="11" t="s">
        <v>58</v>
      </c>
      <c r="C45" s="10">
        <f t="shared" ref="C45:N45" si="9">SUM(C46:C50)</f>
        <v>0</v>
      </c>
      <c r="D45" s="10">
        <f t="shared" si="9"/>
        <v>0</v>
      </c>
      <c r="E45" s="10">
        <f t="shared" si="9"/>
        <v>0</v>
      </c>
      <c r="F45" s="10">
        <f t="shared" si="9"/>
        <v>0</v>
      </c>
      <c r="G45" s="10">
        <f t="shared" si="9"/>
        <v>0</v>
      </c>
      <c r="H45" s="10">
        <f t="shared" si="9"/>
        <v>0</v>
      </c>
      <c r="I45" s="10">
        <f t="shared" si="9"/>
        <v>0</v>
      </c>
      <c r="J45" s="10">
        <f t="shared" si="9"/>
        <v>0</v>
      </c>
      <c r="K45" s="10">
        <f t="shared" si="9"/>
        <v>0</v>
      </c>
      <c r="L45" s="10">
        <f t="shared" si="9"/>
        <v>0</v>
      </c>
      <c r="M45" s="10">
        <f t="shared" si="9"/>
        <v>0</v>
      </c>
      <c r="N45" s="10">
        <f t="shared" si="9"/>
        <v>0</v>
      </c>
      <c r="O45" s="18">
        <f t="shared" si="2"/>
        <v>0</v>
      </c>
      <c r="P45" s="17" t="s">
        <v>176</v>
      </c>
      <c r="Q45" s="21">
        <v>43</v>
      </c>
      <c r="DQ45" s="17" t="s">
        <v>176</v>
      </c>
    </row>
    <row r="46" ht="18" customHeight="1" spans="2:121">
      <c r="B46" s="12" t="s">
        <v>59</v>
      </c>
      <c r="C46" s="13"/>
      <c r="D46" s="13"/>
      <c r="E46" s="13"/>
      <c r="F46" s="13"/>
      <c r="G46" s="13"/>
      <c r="H46" s="13"/>
      <c r="I46" s="13"/>
      <c r="J46" s="13"/>
      <c r="K46" s="13"/>
      <c r="L46" s="13"/>
      <c r="M46" s="13"/>
      <c r="N46" s="13"/>
      <c r="O46" s="19">
        <f t="shared" si="2"/>
        <v>0</v>
      </c>
      <c r="P46" s="20" t="s">
        <v>276</v>
      </c>
      <c r="Q46" s="21">
        <v>44</v>
      </c>
      <c r="DQ46" s="20" t="s">
        <v>276</v>
      </c>
    </row>
    <row r="47" ht="18" customHeight="1" spans="2:121">
      <c r="B47" s="12" t="s">
        <v>60</v>
      </c>
      <c r="C47" s="13"/>
      <c r="D47" s="13"/>
      <c r="E47" s="13"/>
      <c r="F47" s="13"/>
      <c r="G47" s="13"/>
      <c r="H47" s="13"/>
      <c r="I47" s="13"/>
      <c r="J47" s="13"/>
      <c r="K47" s="13"/>
      <c r="L47" s="13"/>
      <c r="M47" s="13"/>
      <c r="N47" s="13"/>
      <c r="O47" s="19">
        <f t="shared" si="2"/>
        <v>0</v>
      </c>
      <c r="P47" s="20" t="s">
        <v>276</v>
      </c>
      <c r="Q47" s="21">
        <v>45</v>
      </c>
      <c r="DQ47" s="20" t="s">
        <v>276</v>
      </c>
    </row>
    <row r="48" ht="18" customHeight="1" spans="2:121">
      <c r="B48" s="12" t="s">
        <v>61</v>
      </c>
      <c r="C48" s="13"/>
      <c r="D48" s="13"/>
      <c r="E48" s="13"/>
      <c r="F48" s="13"/>
      <c r="G48" s="13"/>
      <c r="H48" s="13"/>
      <c r="I48" s="13"/>
      <c r="J48" s="13"/>
      <c r="K48" s="13"/>
      <c r="L48" s="13"/>
      <c r="M48" s="13"/>
      <c r="N48" s="13"/>
      <c r="O48" s="19">
        <f t="shared" si="2"/>
        <v>0</v>
      </c>
      <c r="P48" s="20" t="s">
        <v>276</v>
      </c>
      <c r="Q48" s="21">
        <v>46</v>
      </c>
      <c r="DQ48" s="20" t="s">
        <v>276</v>
      </c>
    </row>
    <row r="49" ht="18" customHeight="1" spans="2:121">
      <c r="B49" s="12" t="s">
        <v>62</v>
      </c>
      <c r="C49" s="13"/>
      <c r="D49" s="13"/>
      <c r="E49" s="13"/>
      <c r="F49" s="13"/>
      <c r="G49" s="13"/>
      <c r="H49" s="13"/>
      <c r="I49" s="13"/>
      <c r="J49" s="13"/>
      <c r="K49" s="13"/>
      <c r="L49" s="13"/>
      <c r="M49" s="13"/>
      <c r="N49" s="13"/>
      <c r="O49" s="19">
        <f t="shared" si="2"/>
        <v>0</v>
      </c>
      <c r="P49" s="20" t="s">
        <v>276</v>
      </c>
      <c r="Q49" s="21">
        <v>47</v>
      </c>
      <c r="DQ49" s="20" t="s">
        <v>276</v>
      </c>
    </row>
    <row r="50" ht="18" customHeight="1" spans="2:121">
      <c r="B50" s="12" t="s">
        <v>63</v>
      </c>
      <c r="C50" s="13"/>
      <c r="D50" s="13"/>
      <c r="E50" s="13"/>
      <c r="F50" s="13"/>
      <c r="G50" s="13"/>
      <c r="H50" s="13"/>
      <c r="I50" s="13"/>
      <c r="J50" s="13"/>
      <c r="K50" s="13"/>
      <c r="L50" s="13"/>
      <c r="M50" s="13"/>
      <c r="N50" s="13"/>
      <c r="O50" s="19">
        <f t="shared" si="2"/>
        <v>0</v>
      </c>
      <c r="P50" s="20" t="s">
        <v>276</v>
      </c>
      <c r="Q50" s="21">
        <v>48</v>
      </c>
      <c r="DQ50" s="20" t="s">
        <v>276</v>
      </c>
    </row>
    <row r="51" ht="18" customHeight="1" spans="2:121">
      <c r="B51" s="11" t="s">
        <v>64</v>
      </c>
      <c r="C51" s="10"/>
      <c r="D51" s="10"/>
      <c r="E51" s="10"/>
      <c r="F51" s="10"/>
      <c r="G51" s="10"/>
      <c r="H51" s="10"/>
      <c r="I51" s="10"/>
      <c r="J51" s="10"/>
      <c r="K51" s="10"/>
      <c r="L51" s="10"/>
      <c r="M51" s="10"/>
      <c r="N51" s="10"/>
      <c r="O51" s="18">
        <f t="shared" si="2"/>
        <v>0</v>
      </c>
      <c r="P51" s="20" t="s">
        <v>276</v>
      </c>
      <c r="Q51" s="21">
        <v>49</v>
      </c>
      <c r="DQ51" s="20" t="s">
        <v>276</v>
      </c>
    </row>
    <row r="52" ht="18" customHeight="1" spans="2:121">
      <c r="B52" s="11" t="s">
        <v>65</v>
      </c>
      <c r="C52" s="10"/>
      <c r="D52" s="10"/>
      <c r="E52" s="10"/>
      <c r="F52" s="10"/>
      <c r="G52" s="10"/>
      <c r="H52" s="10"/>
      <c r="I52" s="10"/>
      <c r="J52" s="10"/>
      <c r="K52" s="10"/>
      <c r="L52" s="10"/>
      <c r="M52" s="10"/>
      <c r="N52" s="10"/>
      <c r="O52" s="18">
        <f t="shared" si="2"/>
        <v>0</v>
      </c>
      <c r="P52" s="20" t="s">
        <v>276</v>
      </c>
      <c r="Q52" s="21">
        <v>50</v>
      </c>
      <c r="DQ52" s="20" t="s">
        <v>276</v>
      </c>
    </row>
    <row r="53" ht="18" customHeight="1" spans="2:121">
      <c r="B53" s="11" t="s">
        <v>66</v>
      </c>
      <c r="C53" s="10"/>
      <c r="D53" s="10"/>
      <c r="E53" s="10"/>
      <c r="F53" s="10"/>
      <c r="G53" s="10"/>
      <c r="H53" s="10"/>
      <c r="I53" s="10"/>
      <c r="J53" s="10"/>
      <c r="K53" s="10"/>
      <c r="L53" s="10"/>
      <c r="M53" s="10"/>
      <c r="N53" s="10"/>
      <c r="O53" s="18">
        <f t="shared" si="2"/>
        <v>0</v>
      </c>
      <c r="P53" s="20" t="s">
        <v>276</v>
      </c>
      <c r="Q53" s="21">
        <v>51</v>
      </c>
      <c r="DQ53" s="20" t="s">
        <v>276</v>
      </c>
    </row>
    <row r="54" ht="18" customHeight="1" spans="2:121">
      <c r="B54" s="11" t="s">
        <v>67</v>
      </c>
      <c r="C54" s="10"/>
      <c r="D54" s="10"/>
      <c r="E54" s="10"/>
      <c r="F54" s="10"/>
      <c r="G54" s="10"/>
      <c r="H54" s="10"/>
      <c r="I54" s="10"/>
      <c r="J54" s="10"/>
      <c r="K54" s="10"/>
      <c r="L54" s="10"/>
      <c r="M54" s="10"/>
      <c r="N54" s="10"/>
      <c r="O54" s="18">
        <f t="shared" si="2"/>
        <v>0</v>
      </c>
      <c r="P54" s="20" t="s">
        <v>276</v>
      </c>
      <c r="Q54" s="21">
        <v>52</v>
      </c>
      <c r="DQ54" s="20" t="s">
        <v>276</v>
      </c>
    </row>
    <row r="55" ht="18" customHeight="1" spans="2:121">
      <c r="B55" s="11" t="s">
        <v>68</v>
      </c>
      <c r="C55" s="10"/>
      <c r="D55" s="10"/>
      <c r="E55" s="10"/>
      <c r="F55" s="10"/>
      <c r="G55" s="10"/>
      <c r="H55" s="10"/>
      <c r="I55" s="10"/>
      <c r="J55" s="10"/>
      <c r="K55" s="10"/>
      <c r="L55" s="10"/>
      <c r="M55" s="10"/>
      <c r="N55" s="10"/>
      <c r="O55" s="18">
        <f t="shared" si="2"/>
        <v>0</v>
      </c>
      <c r="P55" s="20" t="s">
        <v>276</v>
      </c>
      <c r="Q55" s="21">
        <v>53</v>
      </c>
      <c r="DQ55" s="20" t="s">
        <v>276</v>
      </c>
    </row>
    <row r="56" ht="18" customHeight="1" spans="2:121">
      <c r="B56" s="11" t="s">
        <v>69</v>
      </c>
      <c r="C56" s="10">
        <f t="shared" ref="C56:N56" si="10">SUM(C57:C60,C68:C72)</f>
        <v>0</v>
      </c>
      <c r="D56" s="10">
        <f t="shared" si="10"/>
        <v>0</v>
      </c>
      <c r="E56" s="10">
        <f t="shared" si="10"/>
        <v>0</v>
      </c>
      <c r="F56" s="10">
        <f t="shared" si="10"/>
        <v>0</v>
      </c>
      <c r="G56" s="10">
        <f t="shared" si="10"/>
        <v>0</v>
      </c>
      <c r="H56" s="10">
        <f t="shared" si="10"/>
        <v>0</v>
      </c>
      <c r="I56" s="10">
        <f t="shared" si="10"/>
        <v>0</v>
      </c>
      <c r="J56" s="10">
        <f t="shared" si="10"/>
        <v>0</v>
      </c>
      <c r="K56" s="10">
        <f t="shared" si="10"/>
        <v>0</v>
      </c>
      <c r="L56" s="10">
        <f t="shared" si="10"/>
        <v>0</v>
      </c>
      <c r="M56" s="10">
        <f t="shared" si="10"/>
        <v>0</v>
      </c>
      <c r="N56" s="10">
        <f t="shared" si="10"/>
        <v>0</v>
      </c>
      <c r="O56" s="18">
        <f t="shared" si="2"/>
        <v>0</v>
      </c>
      <c r="P56" s="17" t="s">
        <v>176</v>
      </c>
      <c r="Q56" s="21">
        <v>54</v>
      </c>
      <c r="DQ56" s="17" t="s">
        <v>176</v>
      </c>
    </row>
    <row r="57" ht="18" customHeight="1" spans="2:121">
      <c r="B57" s="11" t="s">
        <v>70</v>
      </c>
      <c r="C57" s="10"/>
      <c r="D57" s="10"/>
      <c r="E57" s="10"/>
      <c r="F57" s="10"/>
      <c r="G57" s="10"/>
      <c r="H57" s="10"/>
      <c r="I57" s="10"/>
      <c r="J57" s="10"/>
      <c r="K57" s="10"/>
      <c r="L57" s="10"/>
      <c r="M57" s="10"/>
      <c r="N57" s="10"/>
      <c r="O57" s="18">
        <f t="shared" si="2"/>
        <v>0</v>
      </c>
      <c r="P57" s="20" t="s">
        <v>276</v>
      </c>
      <c r="Q57" s="21">
        <v>55</v>
      </c>
      <c r="DQ57" s="20" t="s">
        <v>276</v>
      </c>
    </row>
    <row r="58" ht="18" customHeight="1" spans="2:121">
      <c r="B58" s="11" t="s">
        <v>71</v>
      </c>
      <c r="C58" s="10"/>
      <c r="D58" s="10"/>
      <c r="E58" s="10"/>
      <c r="F58" s="10"/>
      <c r="G58" s="10"/>
      <c r="H58" s="10"/>
      <c r="I58" s="10"/>
      <c r="J58" s="10"/>
      <c r="K58" s="10"/>
      <c r="L58" s="10"/>
      <c r="M58" s="10"/>
      <c r="N58" s="10"/>
      <c r="O58" s="18">
        <f t="shared" si="2"/>
        <v>0</v>
      </c>
      <c r="P58" s="20" t="s">
        <v>276</v>
      </c>
      <c r="Q58" s="21">
        <v>56</v>
      </c>
      <c r="DQ58" s="20" t="s">
        <v>276</v>
      </c>
    </row>
    <row r="59" ht="18" customHeight="1" spans="2:121">
      <c r="B59" s="11" t="s">
        <v>72</v>
      </c>
      <c r="C59" s="10"/>
      <c r="D59" s="10"/>
      <c r="E59" s="10"/>
      <c r="F59" s="10"/>
      <c r="G59" s="10"/>
      <c r="H59" s="10"/>
      <c r="I59" s="10"/>
      <c r="J59" s="10"/>
      <c r="K59" s="10"/>
      <c r="L59" s="10"/>
      <c r="M59" s="10"/>
      <c r="N59" s="10"/>
      <c r="O59" s="18">
        <f t="shared" si="2"/>
        <v>0</v>
      </c>
      <c r="P59" s="20" t="s">
        <v>276</v>
      </c>
      <c r="Q59" s="21">
        <v>57</v>
      </c>
      <c r="DQ59" s="20" t="s">
        <v>276</v>
      </c>
    </row>
    <row r="60" ht="18" customHeight="1" spans="2:121">
      <c r="B60" s="11" t="s">
        <v>73</v>
      </c>
      <c r="C60" s="10">
        <f t="shared" ref="C60:N60" si="11">SUM(C61:C67)</f>
        <v>0</v>
      </c>
      <c r="D60" s="10">
        <f t="shared" si="11"/>
        <v>0</v>
      </c>
      <c r="E60" s="10">
        <f t="shared" si="11"/>
        <v>0</v>
      </c>
      <c r="F60" s="10">
        <f t="shared" si="11"/>
        <v>0</v>
      </c>
      <c r="G60" s="10">
        <f t="shared" si="11"/>
        <v>0</v>
      </c>
      <c r="H60" s="10">
        <f t="shared" si="11"/>
        <v>0</v>
      </c>
      <c r="I60" s="10">
        <f t="shared" si="11"/>
        <v>0</v>
      </c>
      <c r="J60" s="10">
        <f t="shared" si="11"/>
        <v>0</v>
      </c>
      <c r="K60" s="10">
        <f t="shared" si="11"/>
        <v>0</v>
      </c>
      <c r="L60" s="10">
        <f t="shared" si="11"/>
        <v>0</v>
      </c>
      <c r="M60" s="10">
        <f t="shared" si="11"/>
        <v>0</v>
      </c>
      <c r="N60" s="10">
        <f t="shared" si="11"/>
        <v>0</v>
      </c>
      <c r="O60" s="18">
        <f t="shared" si="2"/>
        <v>0</v>
      </c>
      <c r="P60" s="17" t="s">
        <v>176</v>
      </c>
      <c r="Q60" s="21">
        <v>58</v>
      </c>
      <c r="DQ60" s="17" t="s">
        <v>176</v>
      </c>
    </row>
    <row r="61" ht="18" customHeight="1" spans="2:121">
      <c r="B61" s="12" t="s">
        <v>74</v>
      </c>
      <c r="C61" s="13"/>
      <c r="D61" s="13"/>
      <c r="E61" s="13"/>
      <c r="F61" s="13"/>
      <c r="G61" s="13"/>
      <c r="H61" s="13"/>
      <c r="I61" s="13"/>
      <c r="J61" s="13"/>
      <c r="K61" s="13"/>
      <c r="L61" s="13"/>
      <c r="M61" s="13"/>
      <c r="N61" s="13"/>
      <c r="O61" s="19">
        <f t="shared" si="2"/>
        <v>0</v>
      </c>
      <c r="P61" s="20" t="s">
        <v>276</v>
      </c>
      <c r="Q61" s="21">
        <v>59</v>
      </c>
      <c r="DQ61" s="20" t="s">
        <v>276</v>
      </c>
    </row>
    <row r="62" ht="18" customHeight="1" spans="2:121">
      <c r="B62" s="12" t="s">
        <v>75</v>
      </c>
      <c r="C62" s="13"/>
      <c r="D62" s="13"/>
      <c r="E62" s="13"/>
      <c r="F62" s="13"/>
      <c r="G62" s="13"/>
      <c r="H62" s="13"/>
      <c r="I62" s="13"/>
      <c r="J62" s="13"/>
      <c r="K62" s="13"/>
      <c r="L62" s="13"/>
      <c r="M62" s="13"/>
      <c r="N62" s="13"/>
      <c r="O62" s="19">
        <f t="shared" si="2"/>
        <v>0</v>
      </c>
      <c r="P62" s="20" t="s">
        <v>276</v>
      </c>
      <c r="Q62" s="21">
        <v>60</v>
      </c>
      <c r="DQ62" s="20" t="s">
        <v>276</v>
      </c>
    </row>
    <row r="63" ht="18" customHeight="1" spans="2:121">
      <c r="B63" s="12" t="s">
        <v>76</v>
      </c>
      <c r="C63" s="13"/>
      <c r="D63" s="13"/>
      <c r="E63" s="13"/>
      <c r="F63" s="13"/>
      <c r="G63" s="13"/>
      <c r="H63" s="13"/>
      <c r="I63" s="13"/>
      <c r="J63" s="13"/>
      <c r="K63" s="13"/>
      <c r="L63" s="13"/>
      <c r="M63" s="13"/>
      <c r="N63" s="13"/>
      <c r="O63" s="19">
        <f t="shared" si="2"/>
        <v>0</v>
      </c>
      <c r="P63" s="20" t="s">
        <v>276</v>
      </c>
      <c r="Q63" s="21">
        <v>61</v>
      </c>
      <c r="DQ63" s="20" t="s">
        <v>276</v>
      </c>
    </row>
    <row r="64" ht="18" customHeight="1" spans="2:121">
      <c r="B64" s="12" t="s">
        <v>77</v>
      </c>
      <c r="C64" s="13"/>
      <c r="D64" s="13"/>
      <c r="E64" s="13"/>
      <c r="F64" s="13"/>
      <c r="G64" s="13"/>
      <c r="H64" s="13"/>
      <c r="I64" s="13"/>
      <c r="J64" s="13"/>
      <c r="K64" s="13"/>
      <c r="L64" s="13"/>
      <c r="M64" s="13"/>
      <c r="N64" s="13"/>
      <c r="O64" s="19">
        <f t="shared" si="2"/>
        <v>0</v>
      </c>
      <c r="P64" s="20" t="s">
        <v>276</v>
      </c>
      <c r="Q64" s="21">
        <v>62</v>
      </c>
      <c r="DQ64" s="20" t="s">
        <v>276</v>
      </c>
    </row>
    <row r="65" ht="18" customHeight="1" spans="2:121">
      <c r="B65" s="12" t="s">
        <v>78</v>
      </c>
      <c r="C65" s="13"/>
      <c r="D65" s="13"/>
      <c r="E65" s="13"/>
      <c r="F65" s="13"/>
      <c r="G65" s="13"/>
      <c r="H65" s="13"/>
      <c r="I65" s="13"/>
      <c r="J65" s="13"/>
      <c r="K65" s="13"/>
      <c r="L65" s="13"/>
      <c r="M65" s="13"/>
      <c r="N65" s="13"/>
      <c r="O65" s="19">
        <f t="shared" si="2"/>
        <v>0</v>
      </c>
      <c r="P65" s="20" t="s">
        <v>276</v>
      </c>
      <c r="Q65" s="21">
        <v>63</v>
      </c>
      <c r="DQ65" s="20" t="s">
        <v>276</v>
      </c>
    </row>
    <row r="66" ht="18" customHeight="1" spans="2:121">
      <c r="B66" s="12" t="s">
        <v>79</v>
      </c>
      <c r="C66" s="13"/>
      <c r="D66" s="13"/>
      <c r="E66" s="13"/>
      <c r="F66" s="13"/>
      <c r="G66" s="13"/>
      <c r="H66" s="13"/>
      <c r="I66" s="13"/>
      <c r="J66" s="13"/>
      <c r="K66" s="13"/>
      <c r="L66" s="13"/>
      <c r="M66" s="13"/>
      <c r="N66" s="13"/>
      <c r="O66" s="19">
        <f t="shared" si="2"/>
        <v>0</v>
      </c>
      <c r="P66" s="20" t="s">
        <v>276</v>
      </c>
      <c r="Q66" s="21">
        <v>64</v>
      </c>
      <c r="DQ66" s="20" t="s">
        <v>276</v>
      </c>
    </row>
    <row r="67" ht="18" customHeight="1" spans="2:121">
      <c r="B67" s="12" t="s">
        <v>80</v>
      </c>
      <c r="C67" s="13"/>
      <c r="D67" s="13"/>
      <c r="E67" s="13"/>
      <c r="F67" s="13"/>
      <c r="G67" s="13"/>
      <c r="H67" s="13"/>
      <c r="I67" s="13"/>
      <c r="J67" s="13"/>
      <c r="K67" s="13"/>
      <c r="L67" s="13"/>
      <c r="M67" s="13"/>
      <c r="N67" s="13"/>
      <c r="O67" s="19">
        <f t="shared" si="2"/>
        <v>0</v>
      </c>
      <c r="P67" s="20" t="s">
        <v>276</v>
      </c>
      <c r="Q67" s="21">
        <v>65</v>
      </c>
      <c r="DQ67" s="20" t="s">
        <v>276</v>
      </c>
    </row>
    <row r="68" ht="18" customHeight="1" spans="2:121">
      <c r="B68" s="11" t="s">
        <v>81</v>
      </c>
      <c r="C68" s="10"/>
      <c r="D68" s="10"/>
      <c r="E68" s="10"/>
      <c r="F68" s="10"/>
      <c r="G68" s="10"/>
      <c r="H68" s="10"/>
      <c r="I68" s="10"/>
      <c r="J68" s="10"/>
      <c r="K68" s="10"/>
      <c r="L68" s="10"/>
      <c r="M68" s="10"/>
      <c r="N68" s="10"/>
      <c r="O68" s="18">
        <f t="shared" si="2"/>
        <v>0</v>
      </c>
      <c r="P68" s="20" t="s">
        <v>276</v>
      </c>
      <c r="Q68" s="21">
        <v>66</v>
      </c>
      <c r="DQ68" s="20" t="s">
        <v>276</v>
      </c>
    </row>
    <row r="69" ht="18" customHeight="1" spans="2:121">
      <c r="B69" s="11" t="s">
        <v>82</v>
      </c>
      <c r="C69" s="10"/>
      <c r="D69" s="10"/>
      <c r="E69" s="10"/>
      <c r="F69" s="10"/>
      <c r="G69" s="10"/>
      <c r="H69" s="10"/>
      <c r="I69" s="10"/>
      <c r="J69" s="10"/>
      <c r="K69" s="10"/>
      <c r="L69" s="10"/>
      <c r="M69" s="10"/>
      <c r="N69" s="10"/>
      <c r="O69" s="18">
        <f t="shared" ref="O69:O132" si="12">SUM(C69:N69)</f>
        <v>0</v>
      </c>
      <c r="P69" s="20" t="s">
        <v>276</v>
      </c>
      <c r="Q69" s="21">
        <v>67</v>
      </c>
      <c r="DQ69" s="20" t="s">
        <v>276</v>
      </c>
    </row>
    <row r="70" ht="18" customHeight="1" spans="2:121">
      <c r="B70" s="11" t="s">
        <v>83</v>
      </c>
      <c r="C70" s="10"/>
      <c r="D70" s="10"/>
      <c r="E70" s="10"/>
      <c r="F70" s="10"/>
      <c r="G70" s="10"/>
      <c r="H70" s="10"/>
      <c r="I70" s="10"/>
      <c r="J70" s="10"/>
      <c r="K70" s="10"/>
      <c r="L70" s="10"/>
      <c r="M70" s="10"/>
      <c r="N70" s="10"/>
      <c r="O70" s="18">
        <f t="shared" si="12"/>
        <v>0</v>
      </c>
      <c r="P70" s="20" t="s">
        <v>276</v>
      </c>
      <c r="Q70" s="21">
        <v>68</v>
      </c>
      <c r="DQ70" s="20" t="s">
        <v>276</v>
      </c>
    </row>
    <row r="71" ht="18" customHeight="1" spans="2:121">
      <c r="B71" s="11" t="s">
        <v>84</v>
      </c>
      <c r="C71" s="10"/>
      <c r="D71" s="10"/>
      <c r="E71" s="10"/>
      <c r="F71" s="10"/>
      <c r="G71" s="10"/>
      <c r="H71" s="10"/>
      <c r="I71" s="10"/>
      <c r="J71" s="10"/>
      <c r="K71" s="10"/>
      <c r="L71" s="10"/>
      <c r="M71" s="10"/>
      <c r="N71" s="10"/>
      <c r="O71" s="18">
        <f t="shared" si="12"/>
        <v>0</v>
      </c>
      <c r="P71" s="20" t="s">
        <v>276</v>
      </c>
      <c r="Q71" s="21">
        <v>69</v>
      </c>
      <c r="DQ71" s="20" t="s">
        <v>276</v>
      </c>
    </row>
    <row r="72" ht="18" customHeight="1" spans="2:121">
      <c r="B72" s="11" t="s">
        <v>85</v>
      </c>
      <c r="C72" s="10"/>
      <c r="D72" s="10"/>
      <c r="E72" s="10"/>
      <c r="F72" s="10"/>
      <c r="G72" s="10"/>
      <c r="H72" s="10"/>
      <c r="I72" s="10"/>
      <c r="J72" s="10"/>
      <c r="K72" s="10"/>
      <c r="L72" s="10"/>
      <c r="M72" s="10"/>
      <c r="N72" s="10"/>
      <c r="O72" s="18">
        <f t="shared" si="12"/>
        <v>0</v>
      </c>
      <c r="P72" s="20" t="s">
        <v>276</v>
      </c>
      <c r="Q72" s="21">
        <v>70</v>
      </c>
      <c r="DQ72" s="20" t="s">
        <v>276</v>
      </c>
    </row>
    <row r="73" ht="18" customHeight="1" spans="2:121">
      <c r="B73" s="11" t="s">
        <v>86</v>
      </c>
      <c r="C73" s="10"/>
      <c r="D73" s="10"/>
      <c r="E73" s="10"/>
      <c r="F73" s="10"/>
      <c r="G73" s="10"/>
      <c r="H73" s="10"/>
      <c r="I73" s="10"/>
      <c r="J73" s="10"/>
      <c r="K73" s="10"/>
      <c r="L73" s="10"/>
      <c r="M73" s="10"/>
      <c r="N73" s="10"/>
      <c r="O73" s="18">
        <f t="shared" si="12"/>
        <v>0</v>
      </c>
      <c r="P73" s="20" t="s">
        <v>276</v>
      </c>
      <c r="Q73" s="21">
        <v>71</v>
      </c>
      <c r="DQ73" s="20" t="s">
        <v>276</v>
      </c>
    </row>
    <row r="74" ht="18" customHeight="1" spans="2:121">
      <c r="B74" s="11" t="s">
        <v>87</v>
      </c>
      <c r="C74" s="10">
        <f t="shared" ref="C74:N74" si="13">C75+C80+C91+C113</f>
        <v>0</v>
      </c>
      <c r="D74" s="10">
        <f t="shared" si="13"/>
        <v>0</v>
      </c>
      <c r="E74" s="10">
        <f t="shared" si="13"/>
        <v>0</v>
      </c>
      <c r="F74" s="10">
        <f t="shared" si="13"/>
        <v>0</v>
      </c>
      <c r="G74" s="10">
        <f t="shared" si="13"/>
        <v>0</v>
      </c>
      <c r="H74" s="10">
        <f t="shared" si="13"/>
        <v>0</v>
      </c>
      <c r="I74" s="10">
        <f t="shared" si="13"/>
        <v>0</v>
      </c>
      <c r="J74" s="10">
        <f t="shared" si="13"/>
        <v>0</v>
      </c>
      <c r="K74" s="10">
        <f t="shared" si="13"/>
        <v>0</v>
      </c>
      <c r="L74" s="10">
        <f t="shared" si="13"/>
        <v>0</v>
      </c>
      <c r="M74" s="10">
        <f t="shared" si="13"/>
        <v>0</v>
      </c>
      <c r="N74" s="10">
        <f t="shared" si="13"/>
        <v>0</v>
      </c>
      <c r="O74" s="18">
        <f t="shared" si="12"/>
        <v>0</v>
      </c>
      <c r="P74" s="17" t="s">
        <v>176</v>
      </c>
      <c r="Q74" s="21">
        <v>72</v>
      </c>
      <c r="DQ74" s="17" t="s">
        <v>176</v>
      </c>
    </row>
    <row r="75" ht="18" customHeight="1" spans="2:121">
      <c r="B75" s="11" t="s">
        <v>88</v>
      </c>
      <c r="C75" s="10">
        <f t="shared" ref="C75:N75" si="14">SUM(C76:C79)</f>
        <v>0</v>
      </c>
      <c r="D75" s="10">
        <f t="shared" si="14"/>
        <v>0</v>
      </c>
      <c r="E75" s="10">
        <f t="shared" si="14"/>
        <v>0</v>
      </c>
      <c r="F75" s="10">
        <f t="shared" si="14"/>
        <v>0</v>
      </c>
      <c r="G75" s="10">
        <f t="shared" si="14"/>
        <v>0</v>
      </c>
      <c r="H75" s="10">
        <f t="shared" si="14"/>
        <v>0</v>
      </c>
      <c r="I75" s="10">
        <f t="shared" si="14"/>
        <v>0</v>
      </c>
      <c r="J75" s="10">
        <f t="shared" si="14"/>
        <v>0</v>
      </c>
      <c r="K75" s="10">
        <f t="shared" si="14"/>
        <v>0</v>
      </c>
      <c r="L75" s="10">
        <f t="shared" si="14"/>
        <v>0</v>
      </c>
      <c r="M75" s="10">
        <f t="shared" si="14"/>
        <v>0</v>
      </c>
      <c r="N75" s="10">
        <f t="shared" si="14"/>
        <v>0</v>
      </c>
      <c r="O75" s="18">
        <f t="shared" si="12"/>
        <v>0</v>
      </c>
      <c r="P75" s="17" t="s">
        <v>176</v>
      </c>
      <c r="Q75" s="21">
        <v>73</v>
      </c>
      <c r="DQ75" s="17" t="s">
        <v>176</v>
      </c>
    </row>
    <row r="76" ht="18" customHeight="1" spans="2:121">
      <c r="B76" s="12" t="s">
        <v>89</v>
      </c>
      <c r="C76" s="13"/>
      <c r="D76" s="13"/>
      <c r="E76" s="13"/>
      <c r="F76" s="13"/>
      <c r="G76" s="13"/>
      <c r="H76" s="13"/>
      <c r="I76" s="13"/>
      <c r="J76" s="13"/>
      <c r="K76" s="13"/>
      <c r="L76" s="13"/>
      <c r="M76" s="13"/>
      <c r="N76" s="13"/>
      <c r="O76" s="19">
        <f t="shared" si="12"/>
        <v>0</v>
      </c>
      <c r="P76" s="20" t="s">
        <v>276</v>
      </c>
      <c r="Q76" s="21">
        <v>74</v>
      </c>
      <c r="DQ76" s="20" t="s">
        <v>276</v>
      </c>
    </row>
    <row r="77" ht="18" customHeight="1" spans="2:121">
      <c r="B77" s="12" t="s">
        <v>90</v>
      </c>
      <c r="C77" s="13"/>
      <c r="D77" s="13"/>
      <c r="E77" s="13"/>
      <c r="F77" s="13"/>
      <c r="G77" s="13"/>
      <c r="H77" s="13"/>
      <c r="I77" s="13"/>
      <c r="J77" s="13"/>
      <c r="K77" s="13"/>
      <c r="L77" s="13"/>
      <c r="M77" s="13"/>
      <c r="N77" s="13"/>
      <c r="O77" s="19">
        <f t="shared" si="12"/>
        <v>0</v>
      </c>
      <c r="P77" s="20" t="s">
        <v>276</v>
      </c>
      <c r="Q77" s="21">
        <v>75</v>
      </c>
      <c r="DQ77" s="20" t="s">
        <v>276</v>
      </c>
    </row>
    <row r="78" ht="18" customHeight="1" spans="2:121">
      <c r="B78" s="12" t="s">
        <v>91</v>
      </c>
      <c r="C78" s="13"/>
      <c r="D78" s="13"/>
      <c r="E78" s="13"/>
      <c r="F78" s="13"/>
      <c r="G78" s="13"/>
      <c r="H78" s="13"/>
      <c r="I78" s="13"/>
      <c r="J78" s="13"/>
      <c r="K78" s="13"/>
      <c r="L78" s="13"/>
      <c r="M78" s="13"/>
      <c r="N78" s="13"/>
      <c r="O78" s="19">
        <f t="shared" si="12"/>
        <v>0</v>
      </c>
      <c r="P78" s="20" t="s">
        <v>276</v>
      </c>
      <c r="Q78" s="21">
        <v>76</v>
      </c>
      <c r="DQ78" s="20" t="s">
        <v>276</v>
      </c>
    </row>
    <row r="79" ht="18" customHeight="1" spans="2:121">
      <c r="B79" s="12" t="s">
        <v>92</v>
      </c>
      <c r="C79" s="13"/>
      <c r="D79" s="13"/>
      <c r="E79" s="13"/>
      <c r="F79" s="13"/>
      <c r="G79" s="13"/>
      <c r="H79" s="13"/>
      <c r="I79" s="13"/>
      <c r="J79" s="13"/>
      <c r="K79" s="13"/>
      <c r="L79" s="13"/>
      <c r="M79" s="13"/>
      <c r="N79" s="13"/>
      <c r="O79" s="19">
        <f t="shared" si="12"/>
        <v>0</v>
      </c>
      <c r="P79" s="20" t="s">
        <v>276</v>
      </c>
      <c r="Q79" s="21">
        <v>77</v>
      </c>
      <c r="DQ79" s="20" t="s">
        <v>276</v>
      </c>
    </row>
    <row r="80" ht="18" customHeight="1" spans="2:121">
      <c r="B80" s="11" t="s">
        <v>94</v>
      </c>
      <c r="C80" s="10">
        <f>SUM(C81:C90)</f>
        <v>0</v>
      </c>
      <c r="D80" s="10">
        <f t="shared" ref="D80:N80" si="15">SUM(D81:D90)</f>
        <v>0</v>
      </c>
      <c r="E80" s="10">
        <f t="shared" si="15"/>
        <v>0</v>
      </c>
      <c r="F80" s="10">
        <f t="shared" si="15"/>
        <v>0</v>
      </c>
      <c r="G80" s="10">
        <f t="shared" si="15"/>
        <v>0</v>
      </c>
      <c r="H80" s="10">
        <f t="shared" si="15"/>
        <v>0</v>
      </c>
      <c r="I80" s="10">
        <f t="shared" si="15"/>
        <v>0</v>
      </c>
      <c r="J80" s="10">
        <f t="shared" si="15"/>
        <v>0</v>
      </c>
      <c r="K80" s="10">
        <f t="shared" si="15"/>
        <v>0</v>
      </c>
      <c r="L80" s="10">
        <f t="shared" si="15"/>
        <v>0</v>
      </c>
      <c r="M80" s="10">
        <f t="shared" si="15"/>
        <v>0</v>
      </c>
      <c r="N80" s="10">
        <f t="shared" si="15"/>
        <v>0</v>
      </c>
      <c r="O80" s="18">
        <f t="shared" si="12"/>
        <v>0</v>
      </c>
      <c r="P80" s="17" t="s">
        <v>176</v>
      </c>
      <c r="Q80" s="21">
        <v>78</v>
      </c>
      <c r="DQ80" s="17" t="s">
        <v>176</v>
      </c>
    </row>
    <row r="81" ht="18" customHeight="1" spans="2:121">
      <c r="B81" s="12" t="s">
        <v>95</v>
      </c>
      <c r="C81" s="13"/>
      <c r="D81" s="13"/>
      <c r="E81" s="13"/>
      <c r="F81" s="13"/>
      <c r="G81" s="13"/>
      <c r="H81" s="13"/>
      <c r="I81" s="13"/>
      <c r="J81" s="13"/>
      <c r="K81" s="13"/>
      <c r="L81" s="13"/>
      <c r="M81" s="13"/>
      <c r="N81" s="13"/>
      <c r="O81" s="19">
        <f t="shared" si="12"/>
        <v>0</v>
      </c>
      <c r="P81" s="20" t="s">
        <v>276</v>
      </c>
      <c r="Q81" s="21">
        <v>79</v>
      </c>
      <c r="DQ81" s="20" t="s">
        <v>276</v>
      </c>
    </row>
    <row r="82" ht="18" customHeight="1" spans="2:121">
      <c r="B82" s="12" t="s">
        <v>96</v>
      </c>
      <c r="C82" s="13"/>
      <c r="D82" s="13"/>
      <c r="E82" s="13"/>
      <c r="F82" s="13"/>
      <c r="G82" s="13"/>
      <c r="H82" s="13"/>
      <c r="I82" s="13"/>
      <c r="J82" s="13"/>
      <c r="K82" s="13"/>
      <c r="L82" s="13"/>
      <c r="M82" s="13"/>
      <c r="N82" s="13"/>
      <c r="O82" s="19">
        <f t="shared" si="12"/>
        <v>0</v>
      </c>
      <c r="P82" s="20" t="s">
        <v>276</v>
      </c>
      <c r="Q82" s="21">
        <v>80</v>
      </c>
      <c r="DQ82" s="20" t="s">
        <v>276</v>
      </c>
    </row>
    <row r="83" ht="18" customHeight="1" spans="2:121">
      <c r="B83" s="12" t="s">
        <v>97</v>
      </c>
      <c r="C83" s="13"/>
      <c r="D83" s="13"/>
      <c r="E83" s="13"/>
      <c r="F83" s="13"/>
      <c r="G83" s="13"/>
      <c r="H83" s="13"/>
      <c r="I83" s="13"/>
      <c r="J83" s="13"/>
      <c r="K83" s="13"/>
      <c r="L83" s="13"/>
      <c r="M83" s="13"/>
      <c r="N83" s="13"/>
      <c r="O83" s="19">
        <f t="shared" si="12"/>
        <v>0</v>
      </c>
      <c r="P83" s="20" t="s">
        <v>276</v>
      </c>
      <c r="Q83" s="21">
        <v>81</v>
      </c>
      <c r="DQ83" s="20" t="s">
        <v>276</v>
      </c>
    </row>
    <row r="84" ht="18" customHeight="1" spans="2:121">
      <c r="B84" s="12" t="s">
        <v>98</v>
      </c>
      <c r="C84" s="13"/>
      <c r="D84" s="13"/>
      <c r="E84" s="13"/>
      <c r="F84" s="13"/>
      <c r="G84" s="13"/>
      <c r="H84" s="13"/>
      <c r="I84" s="13"/>
      <c r="J84" s="13"/>
      <c r="K84" s="13"/>
      <c r="L84" s="13"/>
      <c r="M84" s="13"/>
      <c r="N84" s="13"/>
      <c r="O84" s="19">
        <f t="shared" si="12"/>
        <v>0</v>
      </c>
      <c r="P84" s="20" t="s">
        <v>276</v>
      </c>
      <c r="Q84" s="21">
        <v>82</v>
      </c>
      <c r="DQ84" s="20" t="s">
        <v>276</v>
      </c>
    </row>
    <row r="85" ht="18" customHeight="1" spans="2:121">
      <c r="B85" s="12" t="s">
        <v>99</v>
      </c>
      <c r="C85" s="13"/>
      <c r="D85" s="13"/>
      <c r="E85" s="13"/>
      <c r="F85" s="13"/>
      <c r="G85" s="13"/>
      <c r="H85" s="13"/>
      <c r="I85" s="13"/>
      <c r="J85" s="13"/>
      <c r="K85" s="13"/>
      <c r="L85" s="13"/>
      <c r="M85" s="13"/>
      <c r="N85" s="13"/>
      <c r="O85" s="19">
        <f t="shared" si="12"/>
        <v>0</v>
      </c>
      <c r="P85" s="20" t="s">
        <v>276</v>
      </c>
      <c r="Q85" s="21">
        <v>83</v>
      </c>
      <c r="DQ85" s="20" t="s">
        <v>276</v>
      </c>
    </row>
    <row r="86" ht="18" customHeight="1" spans="2:121">
      <c r="B86" s="12" t="s">
        <v>100</v>
      </c>
      <c r="C86" s="13"/>
      <c r="D86" s="13"/>
      <c r="E86" s="13"/>
      <c r="F86" s="13"/>
      <c r="G86" s="13"/>
      <c r="H86" s="13"/>
      <c r="I86" s="13"/>
      <c r="J86" s="13"/>
      <c r="K86" s="13"/>
      <c r="L86" s="13"/>
      <c r="M86" s="13"/>
      <c r="N86" s="13"/>
      <c r="O86" s="19">
        <f t="shared" si="12"/>
        <v>0</v>
      </c>
      <c r="P86" s="20" t="s">
        <v>276</v>
      </c>
      <c r="Q86" s="21">
        <v>84</v>
      </c>
      <c r="DQ86" s="20" t="s">
        <v>276</v>
      </c>
    </row>
    <row r="87" ht="18" customHeight="1" spans="2:121">
      <c r="B87" s="12" t="s">
        <v>101</v>
      </c>
      <c r="C87" s="13"/>
      <c r="D87" s="13"/>
      <c r="E87" s="13"/>
      <c r="F87" s="13"/>
      <c r="G87" s="13"/>
      <c r="H87" s="13"/>
      <c r="I87" s="13"/>
      <c r="J87" s="13"/>
      <c r="K87" s="13"/>
      <c r="L87" s="13"/>
      <c r="M87" s="13"/>
      <c r="N87" s="13"/>
      <c r="O87" s="19">
        <f t="shared" si="12"/>
        <v>0</v>
      </c>
      <c r="P87" s="20" t="s">
        <v>276</v>
      </c>
      <c r="Q87" s="21">
        <v>85</v>
      </c>
      <c r="DQ87" s="20" t="s">
        <v>276</v>
      </c>
    </row>
    <row r="88" ht="18" customHeight="1" spans="2:121">
      <c r="B88" s="12" t="s">
        <v>102</v>
      </c>
      <c r="C88" s="13"/>
      <c r="D88" s="13"/>
      <c r="E88" s="13"/>
      <c r="F88" s="13"/>
      <c r="G88" s="13"/>
      <c r="H88" s="13"/>
      <c r="I88" s="13"/>
      <c r="J88" s="13"/>
      <c r="K88" s="13"/>
      <c r="L88" s="13"/>
      <c r="M88" s="13"/>
      <c r="N88" s="13"/>
      <c r="O88" s="19">
        <f t="shared" si="12"/>
        <v>0</v>
      </c>
      <c r="P88" s="20" t="s">
        <v>276</v>
      </c>
      <c r="Q88" s="21">
        <v>86</v>
      </c>
      <c r="DQ88" s="20" t="s">
        <v>276</v>
      </c>
    </row>
    <row r="89" ht="18" customHeight="1" spans="2:121">
      <c r="B89" s="12" t="s">
        <v>103</v>
      </c>
      <c r="C89" s="13"/>
      <c r="D89" s="13"/>
      <c r="E89" s="13"/>
      <c r="F89" s="13"/>
      <c r="G89" s="13"/>
      <c r="H89" s="13"/>
      <c r="I89" s="13"/>
      <c r="J89" s="13"/>
      <c r="K89" s="13"/>
      <c r="L89" s="13"/>
      <c r="M89" s="13"/>
      <c r="N89" s="13"/>
      <c r="O89" s="19">
        <f t="shared" si="12"/>
        <v>0</v>
      </c>
      <c r="P89" s="20" t="s">
        <v>276</v>
      </c>
      <c r="Q89" s="21">
        <v>87</v>
      </c>
      <c r="DQ89" s="20" t="s">
        <v>276</v>
      </c>
    </row>
    <row r="90" ht="18" customHeight="1" spans="2:121">
      <c r="B90" s="12" t="s">
        <v>104</v>
      </c>
      <c r="C90" s="13"/>
      <c r="D90" s="13"/>
      <c r="E90" s="13"/>
      <c r="F90" s="13"/>
      <c r="G90" s="13"/>
      <c r="H90" s="13"/>
      <c r="I90" s="13"/>
      <c r="J90" s="13"/>
      <c r="K90" s="13"/>
      <c r="L90" s="13"/>
      <c r="M90" s="13"/>
      <c r="N90" s="13"/>
      <c r="O90" s="19">
        <f t="shared" si="12"/>
        <v>0</v>
      </c>
      <c r="P90" s="20" t="s">
        <v>276</v>
      </c>
      <c r="Q90" s="21">
        <v>88</v>
      </c>
      <c r="DQ90" s="20" t="s">
        <v>276</v>
      </c>
    </row>
    <row r="91" ht="18" customHeight="1" spans="2:121">
      <c r="B91" s="11" t="s">
        <v>105</v>
      </c>
      <c r="C91" s="10">
        <f>SUM(C92:C112)</f>
        <v>0</v>
      </c>
      <c r="D91" s="10">
        <f t="shared" ref="D91:N91" si="16">SUM(D92:D112)</f>
        <v>0</v>
      </c>
      <c r="E91" s="10">
        <f t="shared" si="16"/>
        <v>0</v>
      </c>
      <c r="F91" s="10">
        <f t="shared" si="16"/>
        <v>0</v>
      </c>
      <c r="G91" s="10">
        <f t="shared" si="16"/>
        <v>0</v>
      </c>
      <c r="H91" s="10">
        <f t="shared" si="16"/>
        <v>0</v>
      </c>
      <c r="I91" s="10">
        <f t="shared" si="16"/>
        <v>0</v>
      </c>
      <c r="J91" s="10">
        <f t="shared" si="16"/>
        <v>0</v>
      </c>
      <c r="K91" s="10">
        <f t="shared" si="16"/>
        <v>0</v>
      </c>
      <c r="L91" s="10">
        <f t="shared" si="16"/>
        <v>0</v>
      </c>
      <c r="M91" s="10">
        <f t="shared" si="16"/>
        <v>0</v>
      </c>
      <c r="N91" s="10">
        <f t="shared" si="16"/>
        <v>0</v>
      </c>
      <c r="O91" s="18">
        <f t="shared" si="12"/>
        <v>0</v>
      </c>
      <c r="P91" s="17" t="s">
        <v>176</v>
      </c>
      <c r="Q91" s="21">
        <v>89</v>
      </c>
      <c r="DQ91" s="17" t="s">
        <v>176</v>
      </c>
    </row>
    <row r="92" ht="18" customHeight="1" spans="2:121">
      <c r="B92" s="12" t="s">
        <v>106</v>
      </c>
      <c r="C92" s="13"/>
      <c r="D92" s="13"/>
      <c r="E92" s="13"/>
      <c r="F92" s="13"/>
      <c r="G92" s="13"/>
      <c r="H92" s="13"/>
      <c r="I92" s="13"/>
      <c r="J92" s="13"/>
      <c r="K92" s="13"/>
      <c r="L92" s="13"/>
      <c r="M92" s="13"/>
      <c r="N92" s="13"/>
      <c r="O92" s="19">
        <f t="shared" si="12"/>
        <v>0</v>
      </c>
      <c r="P92" s="20" t="s">
        <v>276</v>
      </c>
      <c r="Q92" s="21">
        <v>90</v>
      </c>
      <c r="DQ92" s="20" t="s">
        <v>276</v>
      </c>
    </row>
    <row r="93" ht="18" customHeight="1" spans="2:121">
      <c r="B93" s="12" t="s">
        <v>107</v>
      </c>
      <c r="C93" s="13"/>
      <c r="D93" s="13"/>
      <c r="E93" s="13"/>
      <c r="F93" s="13"/>
      <c r="G93" s="13"/>
      <c r="H93" s="13"/>
      <c r="I93" s="13"/>
      <c r="J93" s="13"/>
      <c r="K93" s="13"/>
      <c r="L93" s="13"/>
      <c r="M93" s="13"/>
      <c r="N93" s="13"/>
      <c r="O93" s="19">
        <f t="shared" si="12"/>
        <v>0</v>
      </c>
      <c r="P93" s="20" t="s">
        <v>276</v>
      </c>
      <c r="Q93" s="21">
        <v>91</v>
      </c>
      <c r="DQ93" s="20" t="s">
        <v>276</v>
      </c>
    </row>
    <row r="94" ht="18" customHeight="1" spans="2:121">
      <c r="B94" s="12" t="s">
        <v>108</v>
      </c>
      <c r="C94" s="13"/>
      <c r="D94" s="13"/>
      <c r="E94" s="13"/>
      <c r="F94" s="13"/>
      <c r="G94" s="13"/>
      <c r="H94" s="13"/>
      <c r="I94" s="13"/>
      <c r="J94" s="13"/>
      <c r="K94" s="13"/>
      <c r="L94" s="13"/>
      <c r="M94" s="13"/>
      <c r="N94" s="13"/>
      <c r="O94" s="19">
        <f t="shared" si="12"/>
        <v>0</v>
      </c>
      <c r="P94" s="20" t="s">
        <v>276</v>
      </c>
      <c r="Q94" s="21">
        <v>92</v>
      </c>
      <c r="DQ94" s="20" t="s">
        <v>276</v>
      </c>
    </row>
    <row r="95" ht="18" customHeight="1" spans="2:121">
      <c r="B95" s="12" t="s">
        <v>109</v>
      </c>
      <c r="C95" s="13"/>
      <c r="D95" s="13"/>
      <c r="E95" s="13"/>
      <c r="F95" s="13"/>
      <c r="G95" s="13"/>
      <c r="H95" s="13"/>
      <c r="I95" s="13"/>
      <c r="J95" s="13"/>
      <c r="K95" s="13"/>
      <c r="L95" s="13"/>
      <c r="M95" s="13"/>
      <c r="N95" s="13"/>
      <c r="O95" s="19">
        <f t="shared" si="12"/>
        <v>0</v>
      </c>
      <c r="P95" s="20" t="s">
        <v>276</v>
      </c>
      <c r="Q95" s="21">
        <v>93</v>
      </c>
      <c r="DQ95" s="20" t="s">
        <v>276</v>
      </c>
    </row>
    <row r="96" ht="18" customHeight="1" spans="2:121">
      <c r="B96" s="12" t="s">
        <v>110</v>
      </c>
      <c r="C96" s="13"/>
      <c r="D96" s="13"/>
      <c r="E96" s="13"/>
      <c r="F96" s="13"/>
      <c r="G96" s="13"/>
      <c r="H96" s="13"/>
      <c r="I96" s="13"/>
      <c r="J96" s="13"/>
      <c r="K96" s="13"/>
      <c r="L96" s="13"/>
      <c r="M96" s="13"/>
      <c r="N96" s="13"/>
      <c r="O96" s="19">
        <f t="shared" si="12"/>
        <v>0</v>
      </c>
      <c r="P96" s="20" t="s">
        <v>276</v>
      </c>
      <c r="Q96" s="21">
        <v>94</v>
      </c>
      <c r="DQ96" s="20" t="s">
        <v>276</v>
      </c>
    </row>
    <row r="97" ht="18" customHeight="1" spans="2:121">
      <c r="B97" s="12" t="s">
        <v>111</v>
      </c>
      <c r="C97" s="13"/>
      <c r="D97" s="13"/>
      <c r="E97" s="13"/>
      <c r="F97" s="13"/>
      <c r="G97" s="13"/>
      <c r="H97" s="13"/>
      <c r="I97" s="13"/>
      <c r="J97" s="13"/>
      <c r="K97" s="13"/>
      <c r="L97" s="13"/>
      <c r="M97" s="13"/>
      <c r="N97" s="13"/>
      <c r="O97" s="19">
        <f t="shared" si="12"/>
        <v>0</v>
      </c>
      <c r="P97" s="20" t="s">
        <v>276</v>
      </c>
      <c r="Q97" s="21">
        <v>95</v>
      </c>
      <c r="DQ97" s="20" t="s">
        <v>276</v>
      </c>
    </row>
    <row r="98" ht="18" customHeight="1" spans="2:121">
      <c r="B98" s="12" t="s">
        <v>112</v>
      </c>
      <c r="C98" s="13"/>
      <c r="D98" s="13"/>
      <c r="E98" s="13"/>
      <c r="F98" s="13"/>
      <c r="G98" s="13"/>
      <c r="H98" s="13"/>
      <c r="I98" s="13"/>
      <c r="J98" s="13"/>
      <c r="K98" s="13"/>
      <c r="L98" s="13"/>
      <c r="M98" s="13"/>
      <c r="N98" s="13"/>
      <c r="O98" s="19">
        <f t="shared" si="12"/>
        <v>0</v>
      </c>
      <c r="P98" s="20" t="s">
        <v>276</v>
      </c>
      <c r="Q98" s="21">
        <v>96</v>
      </c>
      <c r="DQ98" s="20" t="s">
        <v>276</v>
      </c>
    </row>
    <row r="99" ht="18" customHeight="1" spans="2:121">
      <c r="B99" s="12" t="s">
        <v>113</v>
      </c>
      <c r="C99" s="13"/>
      <c r="D99" s="13"/>
      <c r="E99" s="13"/>
      <c r="F99" s="13"/>
      <c r="G99" s="13"/>
      <c r="H99" s="13"/>
      <c r="I99" s="13"/>
      <c r="J99" s="13"/>
      <c r="K99" s="13"/>
      <c r="L99" s="13"/>
      <c r="M99" s="13"/>
      <c r="N99" s="13"/>
      <c r="O99" s="19">
        <f t="shared" si="12"/>
        <v>0</v>
      </c>
      <c r="P99" s="20" t="s">
        <v>276</v>
      </c>
      <c r="Q99" s="21">
        <v>97</v>
      </c>
      <c r="DQ99" s="20" t="s">
        <v>276</v>
      </c>
    </row>
    <row r="100" ht="18" customHeight="1" spans="2:121">
      <c r="B100" s="12" t="s">
        <v>114</v>
      </c>
      <c r="C100" s="13"/>
      <c r="D100" s="13"/>
      <c r="E100" s="13"/>
      <c r="F100" s="13"/>
      <c r="G100" s="13"/>
      <c r="H100" s="13"/>
      <c r="I100" s="13"/>
      <c r="J100" s="13"/>
      <c r="K100" s="13"/>
      <c r="L100" s="13"/>
      <c r="M100" s="13"/>
      <c r="N100" s="13"/>
      <c r="O100" s="19">
        <f t="shared" si="12"/>
        <v>0</v>
      </c>
      <c r="P100" s="20" t="s">
        <v>276</v>
      </c>
      <c r="Q100" s="21">
        <v>98</v>
      </c>
      <c r="DQ100" s="20" t="s">
        <v>276</v>
      </c>
    </row>
    <row r="101" ht="18" customHeight="1" spans="2:121">
      <c r="B101" s="12" t="s">
        <v>115</v>
      </c>
      <c r="C101" s="13"/>
      <c r="D101" s="13"/>
      <c r="E101" s="13"/>
      <c r="F101" s="13"/>
      <c r="G101" s="13"/>
      <c r="H101" s="13"/>
      <c r="I101" s="13"/>
      <c r="J101" s="13"/>
      <c r="K101" s="13"/>
      <c r="L101" s="13"/>
      <c r="M101" s="13"/>
      <c r="N101" s="13"/>
      <c r="O101" s="19">
        <f t="shared" si="12"/>
        <v>0</v>
      </c>
      <c r="P101" s="20" t="s">
        <v>276</v>
      </c>
      <c r="Q101" s="21">
        <v>99</v>
      </c>
      <c r="DQ101" s="20" t="s">
        <v>276</v>
      </c>
    </row>
    <row r="102" ht="18" customHeight="1" spans="2:121">
      <c r="B102" s="12" t="s">
        <v>116</v>
      </c>
      <c r="C102" s="13"/>
      <c r="D102" s="13"/>
      <c r="E102" s="13"/>
      <c r="F102" s="13"/>
      <c r="G102" s="13"/>
      <c r="H102" s="13"/>
      <c r="I102" s="13"/>
      <c r="J102" s="13"/>
      <c r="K102" s="13"/>
      <c r="L102" s="13"/>
      <c r="M102" s="13"/>
      <c r="N102" s="13"/>
      <c r="O102" s="19">
        <f t="shared" si="12"/>
        <v>0</v>
      </c>
      <c r="P102" s="20" t="s">
        <v>276</v>
      </c>
      <c r="Q102" s="21">
        <v>100</v>
      </c>
      <c r="DQ102" s="20" t="s">
        <v>276</v>
      </c>
    </row>
    <row r="103" ht="18" customHeight="1" spans="2:121">
      <c r="B103" s="12" t="s">
        <v>117</v>
      </c>
      <c r="C103" s="13"/>
      <c r="D103" s="13"/>
      <c r="E103" s="13"/>
      <c r="F103" s="13"/>
      <c r="G103" s="13"/>
      <c r="H103" s="13"/>
      <c r="I103" s="13"/>
      <c r="J103" s="13"/>
      <c r="K103" s="13"/>
      <c r="L103" s="13"/>
      <c r="M103" s="13"/>
      <c r="N103" s="13"/>
      <c r="O103" s="19">
        <f t="shared" si="12"/>
        <v>0</v>
      </c>
      <c r="P103" s="20" t="s">
        <v>276</v>
      </c>
      <c r="Q103" s="21">
        <v>101</v>
      </c>
      <c r="DQ103" s="20" t="s">
        <v>276</v>
      </c>
    </row>
    <row r="104" ht="18" customHeight="1" spans="2:121">
      <c r="B104" s="12" t="s">
        <v>118</v>
      </c>
      <c r="C104" s="13"/>
      <c r="D104" s="13"/>
      <c r="E104" s="13"/>
      <c r="F104" s="13"/>
      <c r="G104" s="13"/>
      <c r="H104" s="13"/>
      <c r="I104" s="13"/>
      <c r="J104" s="13"/>
      <c r="K104" s="13"/>
      <c r="L104" s="13"/>
      <c r="M104" s="13"/>
      <c r="N104" s="13"/>
      <c r="O104" s="19">
        <f t="shared" si="12"/>
        <v>0</v>
      </c>
      <c r="P104" s="20" t="s">
        <v>276</v>
      </c>
      <c r="Q104" s="21">
        <v>102</v>
      </c>
      <c r="DQ104" s="20" t="s">
        <v>276</v>
      </c>
    </row>
    <row r="105" ht="18" customHeight="1" spans="2:121">
      <c r="B105" s="12" t="s">
        <v>119</v>
      </c>
      <c r="C105" s="13"/>
      <c r="D105" s="13"/>
      <c r="E105" s="13"/>
      <c r="F105" s="13"/>
      <c r="G105" s="13"/>
      <c r="H105" s="13"/>
      <c r="I105" s="13"/>
      <c r="J105" s="13"/>
      <c r="K105" s="13"/>
      <c r="L105" s="13"/>
      <c r="M105" s="13"/>
      <c r="N105" s="13"/>
      <c r="O105" s="19">
        <f t="shared" si="12"/>
        <v>0</v>
      </c>
      <c r="P105" s="20" t="s">
        <v>276</v>
      </c>
      <c r="Q105" s="21">
        <v>103</v>
      </c>
      <c r="DQ105" s="20" t="s">
        <v>276</v>
      </c>
    </row>
    <row r="106" ht="18" customHeight="1" spans="2:121">
      <c r="B106" s="12" t="s">
        <v>120</v>
      </c>
      <c r="C106" s="13"/>
      <c r="D106" s="13"/>
      <c r="E106" s="13"/>
      <c r="F106" s="13"/>
      <c r="G106" s="13"/>
      <c r="H106" s="13"/>
      <c r="I106" s="13"/>
      <c r="J106" s="13"/>
      <c r="K106" s="13"/>
      <c r="L106" s="13"/>
      <c r="M106" s="13"/>
      <c r="N106" s="13"/>
      <c r="O106" s="19">
        <f t="shared" si="12"/>
        <v>0</v>
      </c>
      <c r="P106" s="20" t="s">
        <v>276</v>
      </c>
      <c r="Q106" s="21">
        <v>104</v>
      </c>
      <c r="DQ106" s="20" t="s">
        <v>276</v>
      </c>
    </row>
    <row r="107" ht="18" customHeight="1" spans="2:121">
      <c r="B107" s="12" t="s">
        <v>121</v>
      </c>
      <c r="C107" s="13"/>
      <c r="D107" s="13"/>
      <c r="E107" s="13"/>
      <c r="F107" s="13"/>
      <c r="G107" s="13"/>
      <c r="H107" s="13"/>
      <c r="I107" s="13"/>
      <c r="J107" s="13"/>
      <c r="K107" s="13"/>
      <c r="L107" s="13"/>
      <c r="M107" s="13"/>
      <c r="N107" s="13"/>
      <c r="O107" s="19">
        <f t="shared" si="12"/>
        <v>0</v>
      </c>
      <c r="P107" s="20" t="s">
        <v>276</v>
      </c>
      <c r="Q107" s="21">
        <v>105</v>
      </c>
      <c r="DQ107" s="20" t="s">
        <v>276</v>
      </c>
    </row>
    <row r="108" ht="18" customHeight="1" spans="2:121">
      <c r="B108" s="12" t="s">
        <v>122</v>
      </c>
      <c r="C108" s="13"/>
      <c r="D108" s="13"/>
      <c r="E108" s="13"/>
      <c r="F108" s="13"/>
      <c r="G108" s="13"/>
      <c r="H108" s="13"/>
      <c r="I108" s="13"/>
      <c r="J108" s="13"/>
      <c r="K108" s="13"/>
      <c r="L108" s="13"/>
      <c r="M108" s="13"/>
      <c r="N108" s="13"/>
      <c r="O108" s="19">
        <f t="shared" si="12"/>
        <v>0</v>
      </c>
      <c r="P108" s="20" t="s">
        <v>276</v>
      </c>
      <c r="Q108" s="21">
        <v>106</v>
      </c>
      <c r="DQ108" s="20" t="s">
        <v>276</v>
      </c>
    </row>
    <row r="109" ht="18" customHeight="1" spans="2:121">
      <c r="B109" s="12" t="s">
        <v>123</v>
      </c>
      <c r="C109" s="13"/>
      <c r="D109" s="13"/>
      <c r="E109" s="13"/>
      <c r="F109" s="13"/>
      <c r="G109" s="13"/>
      <c r="H109" s="13"/>
      <c r="I109" s="13"/>
      <c r="J109" s="13"/>
      <c r="K109" s="13"/>
      <c r="L109" s="13"/>
      <c r="M109" s="13"/>
      <c r="N109" s="13"/>
      <c r="O109" s="19">
        <f t="shared" si="12"/>
        <v>0</v>
      </c>
      <c r="P109" s="20" t="s">
        <v>276</v>
      </c>
      <c r="Q109" s="21">
        <v>107</v>
      </c>
      <c r="DQ109" s="20" t="s">
        <v>276</v>
      </c>
    </row>
    <row r="110" ht="18" customHeight="1" spans="2:121">
      <c r="B110" s="12" t="s">
        <v>124</v>
      </c>
      <c r="C110" s="13"/>
      <c r="D110" s="13"/>
      <c r="E110" s="13"/>
      <c r="F110" s="13"/>
      <c r="G110" s="13"/>
      <c r="H110" s="13"/>
      <c r="I110" s="13"/>
      <c r="J110" s="13"/>
      <c r="K110" s="13"/>
      <c r="L110" s="13"/>
      <c r="M110" s="13"/>
      <c r="N110" s="13"/>
      <c r="O110" s="19">
        <f t="shared" si="12"/>
        <v>0</v>
      </c>
      <c r="P110" s="20" t="s">
        <v>276</v>
      </c>
      <c r="Q110" s="21">
        <v>108</v>
      </c>
      <c r="DQ110" s="20" t="s">
        <v>276</v>
      </c>
    </row>
    <row r="111" ht="18" customHeight="1" spans="2:121">
      <c r="B111" s="22" t="s">
        <v>125</v>
      </c>
      <c r="C111" s="13"/>
      <c r="D111" s="13"/>
      <c r="E111" s="13"/>
      <c r="F111" s="13"/>
      <c r="G111" s="13"/>
      <c r="H111" s="13"/>
      <c r="I111" s="13"/>
      <c r="J111" s="13"/>
      <c r="K111" s="13"/>
      <c r="L111" s="13"/>
      <c r="M111" s="13"/>
      <c r="N111" s="13"/>
      <c r="O111" s="19">
        <f t="shared" si="12"/>
        <v>0</v>
      </c>
      <c r="P111" s="20" t="s">
        <v>276</v>
      </c>
      <c r="Q111" s="21">
        <v>109</v>
      </c>
      <c r="DQ111" s="20" t="s">
        <v>276</v>
      </c>
    </row>
    <row r="112" ht="18" customHeight="1" spans="2:121">
      <c r="B112" s="22" t="s">
        <v>126</v>
      </c>
      <c r="C112" s="13"/>
      <c r="D112" s="13"/>
      <c r="E112" s="13"/>
      <c r="F112" s="13"/>
      <c r="G112" s="13"/>
      <c r="H112" s="13"/>
      <c r="I112" s="13"/>
      <c r="J112" s="13"/>
      <c r="K112" s="13"/>
      <c r="L112" s="13"/>
      <c r="M112" s="13"/>
      <c r="N112" s="13"/>
      <c r="O112" s="19">
        <f t="shared" si="12"/>
        <v>0</v>
      </c>
      <c r="P112" s="20" t="s">
        <v>276</v>
      </c>
      <c r="Q112" s="21">
        <v>110</v>
      </c>
      <c r="DQ112" s="20" t="s">
        <v>276</v>
      </c>
    </row>
    <row r="113" ht="18" customHeight="1" spans="2:121">
      <c r="B113" s="11" t="s">
        <v>127</v>
      </c>
      <c r="C113" s="10">
        <f>SUM(C114:C118)</f>
        <v>0</v>
      </c>
      <c r="D113" s="10">
        <f t="shared" ref="D113:N113" si="17">SUM(D114:D118)</f>
        <v>0</v>
      </c>
      <c r="E113" s="10">
        <f t="shared" si="17"/>
        <v>0</v>
      </c>
      <c r="F113" s="10">
        <f t="shared" si="17"/>
        <v>0</v>
      </c>
      <c r="G113" s="10">
        <f t="shared" si="17"/>
        <v>0</v>
      </c>
      <c r="H113" s="10">
        <f t="shared" si="17"/>
        <v>0</v>
      </c>
      <c r="I113" s="10">
        <f t="shared" si="17"/>
        <v>0</v>
      </c>
      <c r="J113" s="10">
        <f t="shared" si="17"/>
        <v>0</v>
      </c>
      <c r="K113" s="10">
        <f t="shared" si="17"/>
        <v>0</v>
      </c>
      <c r="L113" s="10">
        <f t="shared" si="17"/>
        <v>0</v>
      </c>
      <c r="M113" s="10">
        <f t="shared" si="17"/>
        <v>0</v>
      </c>
      <c r="N113" s="10">
        <f t="shared" si="17"/>
        <v>0</v>
      </c>
      <c r="O113" s="18">
        <f t="shared" si="12"/>
        <v>0</v>
      </c>
      <c r="P113" s="17" t="s">
        <v>176</v>
      </c>
      <c r="Q113" s="21">
        <v>111</v>
      </c>
      <c r="DQ113" s="17" t="s">
        <v>176</v>
      </c>
    </row>
    <row r="114" ht="18" customHeight="1" spans="2:121">
      <c r="B114" s="12" t="s">
        <v>128</v>
      </c>
      <c r="C114" s="13"/>
      <c r="D114" s="13"/>
      <c r="E114" s="13"/>
      <c r="F114" s="13"/>
      <c r="G114" s="13"/>
      <c r="H114" s="13"/>
      <c r="I114" s="13"/>
      <c r="J114" s="13"/>
      <c r="K114" s="13"/>
      <c r="L114" s="13"/>
      <c r="M114" s="13"/>
      <c r="N114" s="13"/>
      <c r="O114" s="19">
        <f t="shared" si="12"/>
        <v>0</v>
      </c>
      <c r="P114" s="20" t="s">
        <v>276</v>
      </c>
      <c r="Q114" s="21">
        <v>112</v>
      </c>
      <c r="DQ114" s="20" t="s">
        <v>276</v>
      </c>
    </row>
    <row r="115" ht="18" customHeight="1" spans="2:121">
      <c r="B115" s="12" t="s">
        <v>129</v>
      </c>
      <c r="C115" s="13"/>
      <c r="D115" s="13"/>
      <c r="E115" s="13"/>
      <c r="F115" s="13"/>
      <c r="G115" s="13"/>
      <c r="H115" s="13"/>
      <c r="I115" s="13"/>
      <c r="J115" s="13"/>
      <c r="K115" s="13"/>
      <c r="L115" s="13"/>
      <c r="M115" s="13"/>
      <c r="N115" s="13"/>
      <c r="O115" s="19">
        <f t="shared" si="12"/>
        <v>0</v>
      </c>
      <c r="P115" s="20" t="s">
        <v>276</v>
      </c>
      <c r="Q115" s="21">
        <v>113</v>
      </c>
      <c r="DQ115" s="20" t="s">
        <v>276</v>
      </c>
    </row>
    <row r="116" ht="18" customHeight="1" spans="2:121">
      <c r="B116" s="12" t="s">
        <v>130</v>
      </c>
      <c r="C116" s="13"/>
      <c r="D116" s="13"/>
      <c r="E116" s="13"/>
      <c r="F116" s="13"/>
      <c r="G116" s="13"/>
      <c r="H116" s="13"/>
      <c r="I116" s="13"/>
      <c r="J116" s="13"/>
      <c r="K116" s="13"/>
      <c r="L116" s="13"/>
      <c r="M116" s="13"/>
      <c r="N116" s="13"/>
      <c r="O116" s="19">
        <f t="shared" si="12"/>
        <v>0</v>
      </c>
      <c r="P116" s="20" t="s">
        <v>276</v>
      </c>
      <c r="Q116" s="21">
        <v>114</v>
      </c>
      <c r="DQ116" s="20" t="s">
        <v>276</v>
      </c>
    </row>
    <row r="117" ht="18" customHeight="1" spans="2:121">
      <c r="B117" s="12" t="s">
        <v>131</v>
      </c>
      <c r="C117" s="13"/>
      <c r="D117" s="13"/>
      <c r="E117" s="13"/>
      <c r="F117" s="13"/>
      <c r="G117" s="13"/>
      <c r="H117" s="13"/>
      <c r="I117" s="13"/>
      <c r="J117" s="13"/>
      <c r="K117" s="13"/>
      <c r="L117" s="13"/>
      <c r="M117" s="13"/>
      <c r="N117" s="13"/>
      <c r="O117" s="19">
        <f t="shared" si="12"/>
        <v>0</v>
      </c>
      <c r="P117" s="20" t="s">
        <v>276</v>
      </c>
      <c r="Q117" s="21">
        <v>115</v>
      </c>
      <c r="DQ117" s="20" t="s">
        <v>276</v>
      </c>
    </row>
    <row r="118" ht="18" customHeight="1" spans="2:121">
      <c r="B118" s="12" t="s">
        <v>132</v>
      </c>
      <c r="C118" s="13"/>
      <c r="D118" s="13"/>
      <c r="E118" s="13"/>
      <c r="F118" s="13"/>
      <c r="G118" s="13"/>
      <c r="H118" s="13"/>
      <c r="I118" s="13"/>
      <c r="J118" s="13"/>
      <c r="K118" s="13"/>
      <c r="L118" s="13"/>
      <c r="M118" s="13"/>
      <c r="N118" s="13"/>
      <c r="O118" s="19">
        <f t="shared" si="12"/>
        <v>0</v>
      </c>
      <c r="P118" s="20" t="s">
        <v>276</v>
      </c>
      <c r="Q118" s="21">
        <v>116</v>
      </c>
      <c r="DQ118" s="20" t="s">
        <v>276</v>
      </c>
    </row>
    <row r="119" ht="18" customHeight="1" spans="2:121">
      <c r="B119" s="11" t="s">
        <v>133</v>
      </c>
      <c r="C119" s="10">
        <f>SUM(C120:C127)</f>
        <v>0</v>
      </c>
      <c r="D119" s="10">
        <f t="shared" ref="D119:N119" si="18">SUM(D120:D127)</f>
        <v>0</v>
      </c>
      <c r="E119" s="10">
        <f t="shared" si="18"/>
        <v>0</v>
      </c>
      <c r="F119" s="10">
        <f t="shared" si="18"/>
        <v>0</v>
      </c>
      <c r="G119" s="10">
        <f t="shared" si="18"/>
        <v>0</v>
      </c>
      <c r="H119" s="10">
        <f t="shared" si="18"/>
        <v>0</v>
      </c>
      <c r="I119" s="10">
        <f t="shared" si="18"/>
        <v>0</v>
      </c>
      <c r="J119" s="10">
        <f t="shared" si="18"/>
        <v>0</v>
      </c>
      <c r="K119" s="10">
        <f t="shared" si="18"/>
        <v>0</v>
      </c>
      <c r="L119" s="10">
        <f t="shared" si="18"/>
        <v>0</v>
      </c>
      <c r="M119" s="10">
        <f t="shared" si="18"/>
        <v>0</v>
      </c>
      <c r="N119" s="10">
        <f t="shared" si="18"/>
        <v>0</v>
      </c>
      <c r="O119" s="18">
        <f t="shared" si="12"/>
        <v>0</v>
      </c>
      <c r="P119" s="17" t="s">
        <v>176</v>
      </c>
      <c r="Q119" s="21">
        <v>117</v>
      </c>
      <c r="DQ119" s="17" t="s">
        <v>176</v>
      </c>
    </row>
    <row r="120" ht="18" customHeight="1" spans="2:121">
      <c r="B120" s="12" t="s">
        <v>134</v>
      </c>
      <c r="C120" s="13"/>
      <c r="D120" s="13"/>
      <c r="E120" s="13"/>
      <c r="F120" s="13"/>
      <c r="G120" s="13"/>
      <c r="H120" s="13"/>
      <c r="I120" s="13"/>
      <c r="J120" s="13"/>
      <c r="K120" s="13"/>
      <c r="L120" s="13"/>
      <c r="M120" s="13"/>
      <c r="N120" s="13"/>
      <c r="O120" s="19">
        <f t="shared" si="12"/>
        <v>0</v>
      </c>
      <c r="P120" s="20" t="s">
        <v>276</v>
      </c>
      <c r="Q120" s="21">
        <v>118</v>
      </c>
      <c r="DQ120" s="20" t="s">
        <v>276</v>
      </c>
    </row>
    <row r="121" ht="18" customHeight="1" spans="2:121">
      <c r="B121" s="12" t="s">
        <v>135</v>
      </c>
      <c r="C121" s="13"/>
      <c r="D121" s="13"/>
      <c r="E121" s="13"/>
      <c r="F121" s="13"/>
      <c r="G121" s="13"/>
      <c r="H121" s="13"/>
      <c r="I121" s="13"/>
      <c r="J121" s="13"/>
      <c r="K121" s="13"/>
      <c r="L121" s="13"/>
      <c r="M121" s="13"/>
      <c r="N121" s="13"/>
      <c r="O121" s="19">
        <f t="shared" si="12"/>
        <v>0</v>
      </c>
      <c r="P121" s="20" t="s">
        <v>276</v>
      </c>
      <c r="Q121" s="21">
        <v>119</v>
      </c>
      <c r="DQ121" s="20" t="s">
        <v>276</v>
      </c>
    </row>
    <row r="122" ht="18" customHeight="1" spans="2:121">
      <c r="B122" s="12" t="s">
        <v>136</v>
      </c>
      <c r="C122" s="13"/>
      <c r="D122" s="13"/>
      <c r="E122" s="13"/>
      <c r="F122" s="13"/>
      <c r="G122" s="13"/>
      <c r="H122" s="13"/>
      <c r="I122" s="13"/>
      <c r="J122" s="13"/>
      <c r="K122" s="13"/>
      <c r="L122" s="13"/>
      <c r="M122" s="13"/>
      <c r="N122" s="13"/>
      <c r="O122" s="19">
        <f t="shared" si="12"/>
        <v>0</v>
      </c>
      <c r="P122" s="20" t="s">
        <v>276</v>
      </c>
      <c r="Q122" s="21">
        <v>120</v>
      </c>
      <c r="DQ122" s="20" t="s">
        <v>276</v>
      </c>
    </row>
    <row r="123" ht="18" customHeight="1" spans="2:121">
      <c r="B123" s="12" t="s">
        <v>137</v>
      </c>
      <c r="C123" s="13"/>
      <c r="D123" s="13"/>
      <c r="E123" s="13"/>
      <c r="F123" s="13"/>
      <c r="G123" s="13"/>
      <c r="H123" s="13"/>
      <c r="I123" s="13"/>
      <c r="J123" s="13"/>
      <c r="K123" s="13"/>
      <c r="L123" s="13"/>
      <c r="M123" s="13"/>
      <c r="N123" s="13"/>
      <c r="O123" s="19">
        <f t="shared" si="12"/>
        <v>0</v>
      </c>
      <c r="P123" s="20" t="s">
        <v>276</v>
      </c>
      <c r="Q123" s="21">
        <v>121</v>
      </c>
      <c r="DQ123" s="20" t="s">
        <v>276</v>
      </c>
    </row>
    <row r="124" ht="18" customHeight="1" spans="2:121">
      <c r="B124" s="12" t="s">
        <v>138</v>
      </c>
      <c r="C124" s="13"/>
      <c r="D124" s="13"/>
      <c r="E124" s="13"/>
      <c r="F124" s="13"/>
      <c r="G124" s="13"/>
      <c r="H124" s="13"/>
      <c r="I124" s="13"/>
      <c r="J124" s="13"/>
      <c r="K124" s="13"/>
      <c r="L124" s="13"/>
      <c r="M124" s="13"/>
      <c r="N124" s="13"/>
      <c r="O124" s="19">
        <f t="shared" si="12"/>
        <v>0</v>
      </c>
      <c r="P124" s="20" t="s">
        <v>276</v>
      </c>
      <c r="Q124" s="21">
        <v>122</v>
      </c>
      <c r="DQ124" s="20" t="s">
        <v>276</v>
      </c>
    </row>
    <row r="125" ht="18" customHeight="1" spans="2:121">
      <c r="B125" s="12" t="s">
        <v>139</v>
      </c>
      <c r="C125" s="13"/>
      <c r="D125" s="13"/>
      <c r="E125" s="13"/>
      <c r="F125" s="13"/>
      <c r="G125" s="13"/>
      <c r="H125" s="13"/>
      <c r="I125" s="13"/>
      <c r="J125" s="13"/>
      <c r="K125" s="13"/>
      <c r="L125" s="13"/>
      <c r="M125" s="13"/>
      <c r="N125" s="13"/>
      <c r="O125" s="19">
        <f t="shared" si="12"/>
        <v>0</v>
      </c>
      <c r="P125" s="20" t="s">
        <v>276</v>
      </c>
      <c r="Q125" s="21">
        <v>123</v>
      </c>
      <c r="DQ125" s="20" t="s">
        <v>276</v>
      </c>
    </row>
    <row r="126" ht="18" customHeight="1" spans="2:121">
      <c r="B126" s="12" t="s">
        <v>140</v>
      </c>
      <c r="C126" s="13"/>
      <c r="D126" s="13"/>
      <c r="E126" s="13"/>
      <c r="F126" s="13"/>
      <c r="G126" s="13"/>
      <c r="H126" s="13"/>
      <c r="I126" s="13"/>
      <c r="J126" s="13"/>
      <c r="K126" s="13"/>
      <c r="L126" s="13"/>
      <c r="M126" s="13"/>
      <c r="N126" s="13"/>
      <c r="O126" s="19">
        <f t="shared" si="12"/>
        <v>0</v>
      </c>
      <c r="P126" s="20" t="s">
        <v>276</v>
      </c>
      <c r="Q126" s="21">
        <v>124</v>
      </c>
      <c r="DQ126" s="20" t="s">
        <v>276</v>
      </c>
    </row>
    <row r="127" ht="18" customHeight="1" spans="2:121">
      <c r="B127" s="12" t="s">
        <v>141</v>
      </c>
      <c r="C127" s="13"/>
      <c r="D127" s="13"/>
      <c r="E127" s="13"/>
      <c r="F127" s="13"/>
      <c r="G127" s="13"/>
      <c r="H127" s="13"/>
      <c r="I127" s="13"/>
      <c r="J127" s="13"/>
      <c r="K127" s="13"/>
      <c r="L127" s="13"/>
      <c r="M127" s="13"/>
      <c r="N127" s="13"/>
      <c r="O127" s="19">
        <f t="shared" si="12"/>
        <v>0</v>
      </c>
      <c r="P127" s="20" t="s">
        <v>276</v>
      </c>
      <c r="Q127" s="21">
        <v>125</v>
      </c>
      <c r="DQ127" s="20" t="s">
        <v>276</v>
      </c>
    </row>
    <row r="128" ht="18" customHeight="1" spans="2:121">
      <c r="B128" s="11" t="s">
        <v>142</v>
      </c>
      <c r="C128" s="10">
        <f t="shared" ref="C128:N128" si="19">C4-C56-C73-C74-C119</f>
        <v>0</v>
      </c>
      <c r="D128" s="10">
        <f t="shared" si="19"/>
        <v>0</v>
      </c>
      <c r="E128" s="10">
        <f t="shared" si="19"/>
        <v>0</v>
      </c>
      <c r="F128" s="10">
        <f t="shared" si="19"/>
        <v>0</v>
      </c>
      <c r="G128" s="10">
        <f t="shared" si="19"/>
        <v>0</v>
      </c>
      <c r="H128" s="10">
        <f t="shared" si="19"/>
        <v>0</v>
      </c>
      <c r="I128" s="10">
        <f t="shared" si="19"/>
        <v>0</v>
      </c>
      <c r="J128" s="10">
        <f t="shared" si="19"/>
        <v>0</v>
      </c>
      <c r="K128" s="10">
        <f t="shared" si="19"/>
        <v>0</v>
      </c>
      <c r="L128" s="10">
        <f t="shared" si="19"/>
        <v>0</v>
      </c>
      <c r="M128" s="10">
        <f t="shared" si="19"/>
        <v>0</v>
      </c>
      <c r="N128" s="10">
        <f t="shared" si="19"/>
        <v>0</v>
      </c>
      <c r="O128" s="18">
        <f t="shared" si="12"/>
        <v>0</v>
      </c>
      <c r="P128" s="17" t="s">
        <v>176</v>
      </c>
      <c r="Q128" s="21">
        <v>126</v>
      </c>
      <c r="DQ128" s="17" t="s">
        <v>176</v>
      </c>
    </row>
    <row r="129" ht="18" customHeight="1" spans="2:121">
      <c r="B129" s="11" t="s">
        <v>143</v>
      </c>
      <c r="C129" s="10">
        <f>C130-C131+C132-C133</f>
        <v>0</v>
      </c>
      <c r="D129" s="10">
        <f t="shared" ref="D129:N129" si="20">D130-D131+D132-D133</f>
        <v>0</v>
      </c>
      <c r="E129" s="10">
        <f t="shared" si="20"/>
        <v>0</v>
      </c>
      <c r="F129" s="10">
        <f t="shared" si="20"/>
        <v>0</v>
      </c>
      <c r="G129" s="10">
        <f t="shared" si="20"/>
        <v>0</v>
      </c>
      <c r="H129" s="10">
        <f t="shared" si="20"/>
        <v>0</v>
      </c>
      <c r="I129" s="10">
        <f t="shared" si="20"/>
        <v>0</v>
      </c>
      <c r="J129" s="10">
        <f t="shared" si="20"/>
        <v>0</v>
      </c>
      <c r="K129" s="10">
        <f t="shared" si="20"/>
        <v>0</v>
      </c>
      <c r="L129" s="10">
        <f t="shared" si="20"/>
        <v>0</v>
      </c>
      <c r="M129" s="10">
        <f t="shared" si="20"/>
        <v>0</v>
      </c>
      <c r="N129" s="10">
        <f t="shared" si="20"/>
        <v>0</v>
      </c>
      <c r="O129" s="18">
        <f t="shared" si="12"/>
        <v>0</v>
      </c>
      <c r="P129" s="17" t="s">
        <v>176</v>
      </c>
      <c r="Q129" s="21">
        <v>127</v>
      </c>
      <c r="DQ129" s="17" t="s">
        <v>176</v>
      </c>
    </row>
    <row r="130" ht="18" customHeight="1" spans="2:121">
      <c r="B130" s="11" t="s">
        <v>144</v>
      </c>
      <c r="C130" s="13"/>
      <c r="D130" s="13"/>
      <c r="E130" s="13"/>
      <c r="F130" s="13"/>
      <c r="G130" s="13"/>
      <c r="H130" s="13"/>
      <c r="I130" s="13"/>
      <c r="J130" s="13"/>
      <c r="K130" s="13"/>
      <c r="L130" s="13"/>
      <c r="M130" s="13"/>
      <c r="N130" s="13"/>
      <c r="O130" s="19">
        <f t="shared" si="12"/>
        <v>0</v>
      </c>
      <c r="P130" s="20" t="s">
        <v>276</v>
      </c>
      <c r="Q130" s="21">
        <v>128</v>
      </c>
      <c r="DQ130" s="20" t="s">
        <v>276</v>
      </c>
    </row>
    <row r="131" ht="18" customHeight="1" spans="2:121">
      <c r="B131" s="11" t="s">
        <v>145</v>
      </c>
      <c r="C131" s="13"/>
      <c r="D131" s="13"/>
      <c r="E131" s="13"/>
      <c r="F131" s="13"/>
      <c r="G131" s="13"/>
      <c r="H131" s="13"/>
      <c r="I131" s="13"/>
      <c r="J131" s="13"/>
      <c r="K131" s="13"/>
      <c r="L131" s="13"/>
      <c r="M131" s="13"/>
      <c r="N131" s="13"/>
      <c r="O131" s="19">
        <f t="shared" si="12"/>
        <v>0</v>
      </c>
      <c r="P131" s="20" t="s">
        <v>276</v>
      </c>
      <c r="Q131" s="21">
        <v>129</v>
      </c>
      <c r="DQ131" s="20" t="s">
        <v>276</v>
      </c>
    </row>
    <row r="132" ht="18" customHeight="1" spans="2:121">
      <c r="B132" s="11" t="s">
        <v>146</v>
      </c>
      <c r="C132" s="13"/>
      <c r="D132" s="13"/>
      <c r="E132" s="13"/>
      <c r="F132" s="13"/>
      <c r="G132" s="13"/>
      <c r="H132" s="13"/>
      <c r="I132" s="13"/>
      <c r="J132" s="13"/>
      <c r="K132" s="13"/>
      <c r="L132" s="13"/>
      <c r="M132" s="13"/>
      <c r="N132" s="13"/>
      <c r="O132" s="19">
        <f t="shared" si="12"/>
        <v>0</v>
      </c>
      <c r="P132" s="20" t="s">
        <v>276</v>
      </c>
      <c r="Q132" s="21">
        <v>130</v>
      </c>
      <c r="DQ132" s="20" t="s">
        <v>276</v>
      </c>
    </row>
    <row r="133" ht="18" customHeight="1" spans="2:121">
      <c r="B133" s="11" t="s">
        <v>147</v>
      </c>
      <c r="C133" s="13"/>
      <c r="D133" s="13"/>
      <c r="E133" s="13"/>
      <c r="F133" s="13"/>
      <c r="G133" s="13"/>
      <c r="H133" s="13"/>
      <c r="I133" s="13"/>
      <c r="J133" s="13"/>
      <c r="K133" s="13"/>
      <c r="L133" s="13"/>
      <c r="M133" s="13"/>
      <c r="N133" s="13"/>
      <c r="O133" s="19">
        <f t="shared" ref="O133:O140" si="21">SUM(C133:N133)</f>
        <v>0</v>
      </c>
      <c r="P133" s="20" t="s">
        <v>276</v>
      </c>
      <c r="Q133" s="21">
        <v>131</v>
      </c>
      <c r="DQ133" s="20" t="s">
        <v>276</v>
      </c>
    </row>
    <row r="134" ht="18" customHeight="1" spans="2:121">
      <c r="B134" s="11" t="s">
        <v>148</v>
      </c>
      <c r="C134" s="13"/>
      <c r="D134" s="13"/>
      <c r="E134" s="13"/>
      <c r="F134" s="13"/>
      <c r="G134" s="13"/>
      <c r="H134" s="13"/>
      <c r="I134" s="13"/>
      <c r="J134" s="13"/>
      <c r="K134" s="13"/>
      <c r="L134" s="13"/>
      <c r="M134" s="13"/>
      <c r="N134" s="13"/>
      <c r="O134" s="19">
        <f t="shared" si="21"/>
        <v>0</v>
      </c>
      <c r="P134" s="20" t="s">
        <v>276</v>
      </c>
      <c r="Q134" s="21">
        <v>132</v>
      </c>
      <c r="DQ134" s="20" t="s">
        <v>276</v>
      </c>
    </row>
    <row r="135" ht="18" customHeight="1" spans="2:121">
      <c r="B135" s="11" t="s">
        <v>149</v>
      </c>
      <c r="C135" s="13"/>
      <c r="D135" s="13"/>
      <c r="E135" s="13"/>
      <c r="F135" s="13"/>
      <c r="G135" s="13"/>
      <c r="H135" s="13"/>
      <c r="I135" s="13"/>
      <c r="J135" s="13"/>
      <c r="K135" s="13"/>
      <c r="L135" s="13"/>
      <c r="M135" s="13"/>
      <c r="N135" s="13"/>
      <c r="O135" s="19">
        <f t="shared" si="21"/>
        <v>0</v>
      </c>
      <c r="P135" s="20" t="s">
        <v>276</v>
      </c>
      <c r="Q135" s="21">
        <v>133</v>
      </c>
      <c r="DQ135" s="20" t="s">
        <v>276</v>
      </c>
    </row>
    <row r="136" ht="18" customHeight="1" spans="2:121">
      <c r="B136" s="11" t="s">
        <v>150</v>
      </c>
      <c r="C136" s="13"/>
      <c r="D136" s="13"/>
      <c r="E136" s="13"/>
      <c r="F136" s="13"/>
      <c r="G136" s="13"/>
      <c r="H136" s="13"/>
      <c r="I136" s="13"/>
      <c r="J136" s="13"/>
      <c r="K136" s="13"/>
      <c r="L136" s="13"/>
      <c r="M136" s="13"/>
      <c r="N136" s="13"/>
      <c r="O136" s="19">
        <f t="shared" si="21"/>
        <v>0</v>
      </c>
      <c r="P136" s="20" t="s">
        <v>276</v>
      </c>
      <c r="Q136" s="21">
        <v>134</v>
      </c>
      <c r="DQ136" s="20" t="s">
        <v>276</v>
      </c>
    </row>
    <row r="137" ht="18" customHeight="1" spans="2:121">
      <c r="B137" s="11" t="s">
        <v>151</v>
      </c>
      <c r="C137" s="13"/>
      <c r="D137" s="13"/>
      <c r="E137" s="13"/>
      <c r="F137" s="13"/>
      <c r="G137" s="13"/>
      <c r="H137" s="13"/>
      <c r="I137" s="13"/>
      <c r="J137" s="13"/>
      <c r="K137" s="13"/>
      <c r="L137" s="13"/>
      <c r="M137" s="13"/>
      <c r="N137" s="13"/>
      <c r="O137" s="19">
        <f t="shared" si="21"/>
        <v>0</v>
      </c>
      <c r="P137" s="20" t="s">
        <v>276</v>
      </c>
      <c r="Q137" s="21">
        <v>135</v>
      </c>
      <c r="DQ137" s="20" t="s">
        <v>276</v>
      </c>
    </row>
    <row r="138" ht="18" customHeight="1" spans="2:121">
      <c r="B138" s="11" t="s">
        <v>152</v>
      </c>
      <c r="C138" s="10">
        <f>C128+C129-C134+C135+C136-C137</f>
        <v>0</v>
      </c>
      <c r="D138" s="10">
        <f t="shared" ref="D138:N138" si="22">D128+D129-D134+D135+D136-D137</f>
        <v>0</v>
      </c>
      <c r="E138" s="10">
        <f t="shared" si="22"/>
        <v>0</v>
      </c>
      <c r="F138" s="10">
        <f t="shared" si="22"/>
        <v>0</v>
      </c>
      <c r="G138" s="10">
        <f t="shared" si="22"/>
        <v>0</v>
      </c>
      <c r="H138" s="10">
        <f t="shared" si="22"/>
        <v>0</v>
      </c>
      <c r="I138" s="10">
        <f t="shared" si="22"/>
        <v>0</v>
      </c>
      <c r="J138" s="10">
        <f t="shared" si="22"/>
        <v>0</v>
      </c>
      <c r="K138" s="10">
        <f t="shared" si="22"/>
        <v>0</v>
      </c>
      <c r="L138" s="10">
        <f t="shared" si="22"/>
        <v>0</v>
      </c>
      <c r="M138" s="10">
        <f t="shared" si="22"/>
        <v>0</v>
      </c>
      <c r="N138" s="10">
        <f t="shared" si="22"/>
        <v>0</v>
      </c>
      <c r="O138" s="18">
        <f t="shared" si="21"/>
        <v>0</v>
      </c>
      <c r="P138" s="17" t="s">
        <v>176</v>
      </c>
      <c r="Q138" s="21">
        <v>136</v>
      </c>
      <c r="DQ138" s="17" t="s">
        <v>176</v>
      </c>
    </row>
    <row r="139" ht="18" customHeight="1" spans="2:121">
      <c r="B139" s="23" t="s">
        <v>153</v>
      </c>
      <c r="C139" s="13"/>
      <c r="D139" s="13"/>
      <c r="E139" s="13"/>
      <c r="F139" s="13"/>
      <c r="G139" s="13"/>
      <c r="H139" s="13"/>
      <c r="I139" s="13"/>
      <c r="J139" s="13"/>
      <c r="K139" s="13"/>
      <c r="L139" s="13"/>
      <c r="M139" s="13"/>
      <c r="N139" s="13"/>
      <c r="O139" s="19">
        <f t="shared" si="21"/>
        <v>0</v>
      </c>
      <c r="P139" s="20" t="s">
        <v>276</v>
      </c>
      <c r="Q139" s="21">
        <v>137</v>
      </c>
      <c r="DQ139" s="20" t="s">
        <v>276</v>
      </c>
    </row>
    <row r="140" ht="18" customHeight="1" spans="2:121">
      <c r="B140" s="23" t="s">
        <v>154</v>
      </c>
      <c r="C140" s="10">
        <f>C138-C139</f>
        <v>0</v>
      </c>
      <c r="D140" s="10">
        <f t="shared" ref="D140:N140" si="23">D138-D139</f>
        <v>0</v>
      </c>
      <c r="E140" s="10">
        <f t="shared" si="23"/>
        <v>0</v>
      </c>
      <c r="F140" s="10">
        <f t="shared" si="23"/>
        <v>0</v>
      </c>
      <c r="G140" s="10">
        <f t="shared" si="23"/>
        <v>0</v>
      </c>
      <c r="H140" s="10">
        <f t="shared" si="23"/>
        <v>0</v>
      </c>
      <c r="I140" s="10">
        <f t="shared" si="23"/>
        <v>0</v>
      </c>
      <c r="J140" s="10">
        <f t="shared" si="23"/>
        <v>0</v>
      </c>
      <c r="K140" s="10">
        <f t="shared" si="23"/>
        <v>0</v>
      </c>
      <c r="L140" s="10">
        <f t="shared" si="23"/>
        <v>0</v>
      </c>
      <c r="M140" s="10">
        <f t="shared" si="23"/>
        <v>0</v>
      </c>
      <c r="N140" s="10">
        <f t="shared" si="23"/>
        <v>0</v>
      </c>
      <c r="O140" s="18">
        <f t="shared" si="21"/>
        <v>0</v>
      </c>
      <c r="P140" s="17" t="s">
        <v>176</v>
      </c>
      <c r="Q140" s="21">
        <v>138</v>
      </c>
      <c r="DQ140" s="17" t="s">
        <v>176</v>
      </c>
    </row>
    <row r="141" ht="18" customHeight="1" spans="2:121">
      <c r="B141" s="24">
        <v>14</v>
      </c>
      <c r="C141" s="13"/>
      <c r="D141" s="13"/>
      <c r="E141" s="13"/>
      <c r="F141" s="13"/>
      <c r="G141" s="13"/>
      <c r="H141" s="13"/>
      <c r="I141" s="13"/>
      <c r="J141" s="13"/>
      <c r="K141" s="13"/>
      <c r="L141" s="13"/>
      <c r="M141" s="13"/>
      <c r="N141" s="13"/>
      <c r="O141" s="19">
        <f t="shared" ref="O141:O143" si="24">SUM(C141:N141)</f>
        <v>0</v>
      </c>
      <c r="P141" s="20" t="s">
        <v>276</v>
      </c>
      <c r="Q141" s="21">
        <v>139</v>
      </c>
      <c r="DQ141" s="20" t="s">
        <v>276</v>
      </c>
    </row>
    <row r="142" ht="18" customHeight="1" spans="2:121">
      <c r="B142" s="23" t="s">
        <v>155</v>
      </c>
      <c r="C142" s="13"/>
      <c r="D142" s="13"/>
      <c r="E142" s="13"/>
      <c r="F142" s="13"/>
      <c r="G142" s="13"/>
      <c r="H142" s="13"/>
      <c r="I142" s="13"/>
      <c r="J142" s="13"/>
      <c r="K142" s="13"/>
      <c r="L142" s="13"/>
      <c r="M142" s="13"/>
      <c r="N142" s="13"/>
      <c r="O142" s="19">
        <f t="shared" si="24"/>
        <v>0</v>
      </c>
      <c r="P142" s="20" t="s">
        <v>276</v>
      </c>
      <c r="Q142" s="21">
        <v>140</v>
      </c>
      <c r="DQ142" s="20" t="s">
        <v>276</v>
      </c>
    </row>
    <row r="143" ht="18" customHeight="1" spans="2:121">
      <c r="B143" s="25" t="s">
        <v>156</v>
      </c>
      <c r="C143" s="26">
        <f>C140-C141-C142</f>
        <v>0</v>
      </c>
      <c r="D143" s="26">
        <f t="shared" ref="D143:N143" si="25">D140-D141-D142</f>
        <v>0</v>
      </c>
      <c r="E143" s="26">
        <f t="shared" si="25"/>
        <v>0</v>
      </c>
      <c r="F143" s="26">
        <f t="shared" si="25"/>
        <v>0</v>
      </c>
      <c r="G143" s="26">
        <f t="shared" si="25"/>
        <v>0</v>
      </c>
      <c r="H143" s="26">
        <f t="shared" si="25"/>
        <v>0</v>
      </c>
      <c r="I143" s="26">
        <f t="shared" si="25"/>
        <v>0</v>
      </c>
      <c r="J143" s="26">
        <f t="shared" si="25"/>
        <v>0</v>
      </c>
      <c r="K143" s="26">
        <f t="shared" si="25"/>
        <v>0</v>
      </c>
      <c r="L143" s="26">
        <f t="shared" si="25"/>
        <v>0</v>
      </c>
      <c r="M143" s="26">
        <f t="shared" si="25"/>
        <v>0</v>
      </c>
      <c r="N143" s="26">
        <f t="shared" si="25"/>
        <v>0</v>
      </c>
      <c r="O143" s="28">
        <f t="shared" si="24"/>
        <v>0</v>
      </c>
      <c r="P143" s="29" t="s">
        <v>176</v>
      </c>
      <c r="Q143" s="21">
        <v>141</v>
      </c>
      <c r="DQ143" s="29" t="s">
        <v>176</v>
      </c>
    </row>
    <row r="144" spans="10:129">
      <c r="J144" s="1"/>
      <c r="P144" s="1"/>
      <c r="Q144" s="21"/>
      <c r="DW144" s="1"/>
      <c r="DX144" s="1"/>
      <c r="DY144" s="1"/>
    </row>
    <row r="145" ht="16.5" customHeight="1" spans="2:129">
      <c r="B145" s="27" t="s">
        <v>168</v>
      </c>
      <c r="J145" s="1"/>
      <c r="P145" s="1"/>
      <c r="Q145" s="21"/>
      <c r="DW145" s="1"/>
      <c r="DX145" s="1"/>
      <c r="DY145" s="1"/>
    </row>
    <row r="146" ht="16.5" customHeight="1" spans="2:129">
      <c r="B146" s="3" t="s">
        <v>293</v>
      </c>
      <c r="C146" s="3"/>
      <c r="D146" s="3"/>
      <c r="E146" s="3"/>
      <c r="F146" s="3"/>
      <c r="G146" s="3"/>
      <c r="H146" s="3"/>
      <c r="I146" s="3"/>
      <c r="J146" s="30"/>
      <c r="K146" s="3"/>
      <c r="L146" s="3"/>
      <c r="M146" s="3"/>
      <c r="N146" s="3"/>
      <c r="O146" s="3"/>
      <c r="P146" s="30"/>
      <c r="Q146" s="21"/>
      <c r="DW146" s="1"/>
      <c r="DX146" s="1"/>
      <c r="DY146" s="1"/>
    </row>
    <row r="147" ht="16.5" customHeight="1" spans="2:129">
      <c r="B147" s="3" t="s">
        <v>283</v>
      </c>
      <c r="C147" s="3"/>
      <c r="D147" s="3"/>
      <c r="E147" s="3"/>
      <c r="F147" s="3"/>
      <c r="G147" s="3"/>
      <c r="H147" s="3"/>
      <c r="I147" s="3"/>
      <c r="J147" s="30"/>
      <c r="K147" s="3"/>
      <c r="L147" s="3"/>
      <c r="M147" s="3"/>
      <c r="N147" s="3"/>
      <c r="O147" s="3"/>
      <c r="P147" s="30"/>
      <c r="Q147" s="21"/>
      <c r="DW147" s="1"/>
      <c r="DX147" s="1"/>
      <c r="DY147" s="1"/>
    </row>
    <row r="148" ht="16.5" customHeight="1" spans="2:129">
      <c r="B148" s="27" t="s">
        <v>278</v>
      </c>
      <c r="C148" s="3"/>
      <c r="D148" s="3"/>
      <c r="E148" s="3"/>
      <c r="F148" s="3"/>
      <c r="G148" s="3"/>
      <c r="H148" s="3"/>
      <c r="I148" s="3"/>
      <c r="J148" s="30"/>
      <c r="K148" s="3"/>
      <c r="L148" s="3"/>
      <c r="M148" s="3"/>
      <c r="N148" s="3"/>
      <c r="O148" s="3"/>
      <c r="P148" s="30"/>
      <c r="Q148" s="21"/>
      <c r="DW148" s="1"/>
      <c r="DX148" s="1"/>
      <c r="DY148" s="1"/>
    </row>
    <row r="149" ht="16.5" customHeight="1" spans="2:129">
      <c r="B149" s="3" t="s">
        <v>279</v>
      </c>
      <c r="C149" s="3"/>
      <c r="D149" s="3"/>
      <c r="E149" s="3"/>
      <c r="F149" s="3"/>
      <c r="G149" s="3"/>
      <c r="H149" s="3"/>
      <c r="I149" s="3"/>
      <c r="J149" s="30"/>
      <c r="K149" s="3"/>
      <c r="L149" s="3"/>
      <c r="M149" s="3"/>
      <c r="N149" s="3"/>
      <c r="O149" s="3"/>
      <c r="P149" s="30"/>
      <c r="Q149" s="21"/>
      <c r="DW149" s="1"/>
      <c r="DX149" s="1"/>
      <c r="DY149" s="1"/>
    </row>
    <row r="150" ht="16.5" customHeight="1" spans="2:129">
      <c r="B150" s="3" t="s">
        <v>280</v>
      </c>
      <c r="C150" s="3"/>
      <c r="D150" s="3"/>
      <c r="E150" s="3"/>
      <c r="F150" s="3"/>
      <c r="G150" s="3"/>
      <c r="H150" s="3"/>
      <c r="I150" s="3"/>
      <c r="J150" s="30"/>
      <c r="K150" s="3"/>
      <c r="L150" s="3"/>
      <c r="M150" s="3"/>
      <c r="N150" s="3"/>
      <c r="O150" s="3"/>
      <c r="P150" s="30"/>
      <c r="DW150" s="1"/>
      <c r="DX150" s="1"/>
      <c r="DY150" s="1"/>
    </row>
    <row r="151" spans="2:16">
      <c r="B151" s="3"/>
      <c r="C151" s="3"/>
      <c r="D151" s="3"/>
      <c r="E151" s="3"/>
      <c r="F151" s="3"/>
      <c r="G151" s="3"/>
      <c r="H151" s="3"/>
      <c r="I151" s="3"/>
      <c r="J151" s="30"/>
      <c r="K151" s="3"/>
      <c r="L151" s="3"/>
      <c r="M151" s="3"/>
      <c r="N151" s="3"/>
      <c r="O151" s="3"/>
      <c r="P151" s="30"/>
    </row>
    <row r="152" spans="2:16">
      <c r="B152" s="3"/>
      <c r="C152" s="3"/>
      <c r="D152" s="3"/>
      <c r="E152" s="3"/>
      <c r="F152" s="3"/>
      <c r="G152" s="3"/>
      <c r="H152" s="3"/>
      <c r="I152" s="3"/>
      <c r="J152" s="30"/>
      <c r="K152" s="3"/>
      <c r="L152" s="3"/>
      <c r="M152" s="3"/>
      <c r="N152" s="3"/>
      <c r="O152" s="3"/>
      <c r="P152" s="30"/>
    </row>
  </sheetData>
  <mergeCells count="3">
    <mergeCell ref="B1:O1"/>
    <mergeCell ref="P2:P3"/>
    <mergeCell ref="DQ2:DQ3"/>
  </mergeCells>
  <hyperlinks>
    <hyperlink ref="B55" location="利润表!AF3" display="1.14"/>
  </hyperlinks>
  <pageMargins left="0.699305555555556" right="0.699305555555556" top="0.75" bottom="0.75" header="0.3" footer="0.3"/>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rangeList sheetStid="12" master="">
    <arrUserId title="区域1" rangeCreator="" othersAccessPermission="edit"/>
    <arrUserId title="区域1_1" rangeCreator="" othersAccessPermission="edit"/>
  </rangeList>
  <rangeList sheetStid="3" master=""/>
  <rangeList sheetStid="6" master=""/>
  <rangeList sheetStid="7" master=""/>
  <rangeList sheetStid="9" master=""/>
  <rangeList sheetStid="11"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表1-经营分析</vt:lpstr>
      <vt:lpstr>表2-边际贡献</vt:lpstr>
      <vt:lpstr>表3-管理报表</vt:lpstr>
      <vt:lpstr>表4-损益明细表</vt:lpstr>
      <vt:lpstr>表5-趋势图分析</vt:lpstr>
      <vt:lpstr>基础数据1-2021年损益</vt:lpstr>
      <vt:lpstr>基础数据2-2020年损益</vt:lpstr>
      <vt:lpstr>基础数据3-2021年预算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songyr</dc:creator>
  <cp:lastModifiedBy>铭</cp:lastModifiedBy>
  <dcterms:created xsi:type="dcterms:W3CDTF">2006-09-13T11:21:00Z</dcterms:created>
  <dcterms:modified xsi:type="dcterms:W3CDTF">2022-01-14T08:54:07Z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7BA9230AC1B341B79C1540568DC6C18F</vt:lpwstr>
  </property>
  <property fmtid="{D5CDD505-2E9C-101B-9397-08002B2CF9AE}" pid="3" name="KSOProductBuildVer">
    <vt:lpwstr>2052-11.1.0.11194</vt:lpwstr>
  </property>
  <property fmtid="{D5CDD505-2E9C-101B-9397-08002B2CF9AE}" pid="4" name="KSOTemplateUUID">
    <vt:lpwstr>v1.0_mb_nVq3Q2/vqsx1HyVtCPYr3w==</vt:lpwstr>
  </property>
</Properties>
</file>