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天弋小时工" sheetId="2" r:id="rId1"/>
    <sheet name="天弋派遣" sheetId="1" r:id="rId2"/>
    <sheet name="天量派遣" sheetId="4" r:id="rId3"/>
    <sheet name="天量小时工" sheetId="6" r:id="rId4"/>
  </sheets>
  <definedNames>
    <definedName name="_xlnm._FilterDatabase" localSheetId="1" hidden="1">天弋派遣!$A$1:$AV$6</definedName>
    <definedName name="_xlnm._FilterDatabase" localSheetId="0" hidden="1">天弋小时工!$A$1:$AE$13</definedName>
  </definedNames>
  <calcPr calcId="144525"/>
</workbook>
</file>

<file path=xl/sharedStrings.xml><?xml version="1.0" encoding="utf-8"?>
<sst xmlns="http://schemas.openxmlformats.org/spreadsheetml/2006/main" count="325" uniqueCount="153">
  <si>
    <t>姓名</t>
  </si>
  <si>
    <t>身份证号</t>
  </si>
  <si>
    <t>手机号</t>
  </si>
  <si>
    <t>部门</t>
  </si>
  <si>
    <t>职级</t>
  </si>
  <si>
    <t>入职日期</t>
  </si>
  <si>
    <t>状态</t>
  </si>
  <si>
    <t>离职日期</t>
  </si>
  <si>
    <t>成本中心</t>
  </si>
  <si>
    <t>B小时工资/H</t>
  </si>
  <si>
    <t>B满勤天数</t>
  </si>
  <si>
    <t>B计薪天数</t>
  </si>
  <si>
    <t>B迟到工时</t>
  </si>
  <si>
    <t>B加班工时</t>
  </si>
  <si>
    <t>B法加工时</t>
  </si>
  <si>
    <t>B合计工时</t>
  </si>
  <si>
    <t>I基本工资</t>
  </si>
  <si>
    <t>I上月补发</t>
  </si>
  <si>
    <t>I特殊岗位津贴</t>
  </si>
  <si>
    <t>I其他补助</t>
  </si>
  <si>
    <t>I应付合计</t>
  </si>
  <si>
    <t>E上月补发管理费</t>
  </si>
  <si>
    <t>E扣宿舍水电</t>
  </si>
  <si>
    <t>E代扣工会会费</t>
  </si>
  <si>
    <t>E扣自助餐消费</t>
  </si>
  <si>
    <t>E扣物品损失费</t>
  </si>
  <si>
    <t>E扣财务借款</t>
  </si>
  <si>
    <t>E商业保险</t>
  </si>
  <si>
    <t>E个税</t>
  </si>
  <si>
    <t>E应扣合计</t>
  </si>
  <si>
    <t>实发工资</t>
  </si>
  <si>
    <t>俞伟德</t>
  </si>
  <si>
    <t>342622198912256821</t>
  </si>
  <si>
    <t>18516603581</t>
  </si>
  <si>
    <t>PROD</t>
  </si>
  <si>
    <t>1A</t>
  </si>
  <si>
    <t>离职</t>
  </si>
  <si>
    <t>一期CE</t>
  </si>
  <si>
    <t>张进贵</t>
  </si>
  <si>
    <t>342622198912256822</t>
  </si>
  <si>
    <t>18516603582</t>
  </si>
  <si>
    <t>谢振华</t>
  </si>
  <si>
    <t>342622198912256823</t>
  </si>
  <si>
    <t>18516603583</t>
  </si>
  <si>
    <t>A3 176Ah/240Ah磷酸铁锂</t>
  </si>
  <si>
    <t>袁波</t>
  </si>
  <si>
    <t>342622198912256824</t>
  </si>
  <si>
    <t>18516603584</t>
  </si>
  <si>
    <t>在职</t>
  </si>
  <si>
    <t/>
  </si>
  <si>
    <t>杨和</t>
  </si>
  <si>
    <t>342622198912256825</t>
  </si>
  <si>
    <t>18516603585</t>
  </si>
  <si>
    <t>刘洋</t>
  </si>
  <si>
    <t>342622198912256826</t>
  </si>
  <si>
    <t>18516603586</t>
  </si>
  <si>
    <t>刘贺</t>
  </si>
  <si>
    <t>342622198912256827</t>
  </si>
  <si>
    <t>18516603587</t>
  </si>
  <si>
    <t>大兵</t>
  </si>
  <si>
    <t>342622198912256828</t>
  </si>
  <si>
    <t>18516603588</t>
  </si>
  <si>
    <t>老万</t>
  </si>
  <si>
    <t>342622198912256829</t>
  </si>
  <si>
    <t>18516603589</t>
  </si>
  <si>
    <t>杨超</t>
  </si>
  <si>
    <t>342622198912256830</t>
  </si>
  <si>
    <t>18516603530</t>
  </si>
  <si>
    <t>玉红</t>
  </si>
  <si>
    <t>342622198912256831</t>
  </si>
  <si>
    <t>18516603531</t>
  </si>
  <si>
    <t>珠海店</t>
  </si>
  <si>
    <t>342622198912256832</t>
  </si>
  <si>
    <t>18516603532</t>
  </si>
  <si>
    <t>B基本工资</t>
  </si>
  <si>
    <t>B基本津贴</t>
  </si>
  <si>
    <t>B特殊津贴</t>
  </si>
  <si>
    <t>B工龄奖</t>
  </si>
  <si>
    <t>B夜班天数</t>
  </si>
  <si>
    <t>B周日加工时</t>
  </si>
  <si>
    <t>B绩效考核</t>
  </si>
  <si>
    <t>I基本津贴</t>
  </si>
  <si>
    <t>I绩效奖金</t>
  </si>
  <si>
    <t>I工龄奖</t>
  </si>
  <si>
    <t>I其它津贴</t>
  </si>
  <si>
    <t>I夜班津贴</t>
  </si>
  <si>
    <t>I加班费</t>
  </si>
  <si>
    <t>I法定加班费</t>
  </si>
  <si>
    <t>I辛苦费</t>
  </si>
  <si>
    <t>I满勤奖</t>
  </si>
  <si>
    <t>I内部介绍奖励</t>
  </si>
  <si>
    <t>I培训津贴</t>
  </si>
  <si>
    <t>I房补餐补</t>
  </si>
  <si>
    <t>E社保</t>
  </si>
  <si>
    <t>尚学良</t>
  </si>
  <si>
    <r>
      <rPr>
        <sz val="10"/>
        <rFont val="宋体"/>
        <charset val="134"/>
      </rPr>
      <t>342622198912256</t>
    </r>
    <r>
      <rPr>
        <sz val="10"/>
        <rFont val="宋体"/>
        <charset val="134"/>
      </rPr>
      <t>814</t>
    </r>
  </si>
  <si>
    <r>
      <rPr>
        <sz val="10"/>
        <rFont val="宋体"/>
        <charset val="134"/>
      </rPr>
      <t>1</t>
    </r>
    <r>
      <rPr>
        <sz val="10"/>
        <rFont val="宋体"/>
        <charset val="134"/>
      </rPr>
      <t>8516603576</t>
    </r>
  </si>
  <si>
    <t>QA</t>
  </si>
  <si>
    <t>1C</t>
  </si>
  <si>
    <t>342622198912256812</t>
  </si>
  <si>
    <t>18516603575</t>
  </si>
  <si>
    <r>
      <rPr>
        <sz val="10"/>
        <rFont val="宋体"/>
        <charset val="134"/>
      </rPr>
      <t>34262219891225681</t>
    </r>
    <r>
      <rPr>
        <sz val="10"/>
        <rFont val="宋体"/>
        <charset val="134"/>
      </rPr>
      <t>1</t>
    </r>
  </si>
  <si>
    <t>18516603574</t>
  </si>
  <si>
    <r>
      <rPr>
        <sz val="10"/>
        <rFont val="宋体"/>
        <charset val="134"/>
      </rPr>
      <t>34262219891225681</t>
    </r>
    <r>
      <rPr>
        <sz val="10"/>
        <rFont val="宋体"/>
        <charset val="134"/>
      </rPr>
      <t>0</t>
    </r>
  </si>
  <si>
    <t>18516603573</t>
  </si>
  <si>
    <r>
      <rPr>
        <sz val="10"/>
        <rFont val="宋体"/>
        <charset val="134"/>
      </rPr>
      <t>3426221989122568</t>
    </r>
    <r>
      <rPr>
        <sz val="10"/>
        <rFont val="宋体"/>
        <charset val="134"/>
      </rPr>
      <t>09</t>
    </r>
  </si>
  <si>
    <t>18516603572</t>
  </si>
  <si>
    <t>基本工资</t>
  </si>
  <si>
    <t>基本津贴</t>
  </si>
  <si>
    <t>特殊津贴</t>
  </si>
  <si>
    <t>工龄奖</t>
  </si>
  <si>
    <t>满勤天数</t>
  </si>
  <si>
    <t>计薪天数</t>
  </si>
  <si>
    <t>夜班天数</t>
  </si>
  <si>
    <t>迟到工时</t>
  </si>
  <si>
    <t>平加工时</t>
  </si>
  <si>
    <t>周末加工时</t>
  </si>
  <si>
    <t>周日加工时</t>
  </si>
  <si>
    <t>法加工时</t>
  </si>
  <si>
    <t>绩效考核</t>
  </si>
  <si>
    <t>I平时加班费</t>
  </si>
  <si>
    <t>I周末加班费</t>
  </si>
  <si>
    <t>扣宿舍水电</t>
  </si>
  <si>
    <t>代扣工会会费</t>
  </si>
  <si>
    <t>扣自助餐消费</t>
  </si>
  <si>
    <t>扣物品损失费</t>
  </si>
  <si>
    <t>扣财务借款</t>
  </si>
  <si>
    <t>商业保险</t>
  </si>
  <si>
    <t>个税</t>
  </si>
  <si>
    <t>应扣合计</t>
  </si>
  <si>
    <t>社保</t>
  </si>
  <si>
    <t>管理费</t>
  </si>
  <si>
    <t>郭静丽</t>
  </si>
  <si>
    <t>一期EV PACK</t>
  </si>
  <si>
    <t>杨如海</t>
  </si>
  <si>
    <t>PMC</t>
  </si>
  <si>
    <t>鲍秀艺</t>
  </si>
  <si>
    <t>1B</t>
  </si>
  <si>
    <t>钱诚</t>
  </si>
  <si>
    <t>小时工资/H</t>
  </si>
  <si>
    <t>合计工时</t>
  </si>
  <si>
    <t>A基本工资</t>
  </si>
  <si>
    <t>上月补发</t>
  </si>
  <si>
    <t>特殊岗位津贴</t>
  </si>
  <si>
    <t>其他补助</t>
  </si>
  <si>
    <t>应付合计</t>
  </si>
  <si>
    <t>上月补发管理费</t>
  </si>
  <si>
    <t>王志高</t>
  </si>
  <si>
    <t>2018-09-11</t>
  </si>
  <si>
    <t>2019-03-07</t>
  </si>
  <si>
    <t>陈华</t>
  </si>
  <si>
    <t>2018-11-29</t>
  </si>
  <si>
    <t>胡莲华</t>
  </si>
</sst>
</file>

<file path=xl/styles.xml><?xml version="1.0" encoding="utf-8"?>
<styleSheet xmlns="http://schemas.openxmlformats.org/spreadsheetml/2006/main">
  <numFmts count="10">
    <numFmt numFmtId="176" formatCode="m/d;@"/>
    <numFmt numFmtId="177" formatCode="0_);[Red]\(0\)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8" formatCode="[$-F800]dddd\,\ mmmm\ dd\,\ yyyy"/>
    <numFmt numFmtId="179" formatCode="0.00_);[Red]\(0.00\)"/>
    <numFmt numFmtId="180" formatCode="0.00_ "/>
    <numFmt numFmtId="181" formatCode="yyyy&quot;年&quot;m&quot;月&quot;d&quot;日&quot;;@"/>
  </numFmts>
  <fonts count="28">
    <font>
      <sz val="11"/>
      <color theme="1"/>
      <name val="宋体"/>
      <charset val="134"/>
      <scheme val="minor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name val="宋体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</fonts>
  <fills count="41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099978637043366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63377788629"/>
        <bgColor indexed="64"/>
      </patternFill>
    </fill>
    <fill>
      <patternFill patternType="solid">
        <fgColor theme="7" tint="0.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6337778862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20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7" borderId="4" applyNumberFormat="0" applyFon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26" fillId="26" borderId="8" applyNumberFormat="0" applyAlignment="0" applyProtection="0">
      <alignment vertical="center"/>
    </xf>
    <xf numFmtId="0" fontId="16" fillId="26" borderId="2" applyNumberFormat="0" applyAlignment="0" applyProtection="0">
      <alignment vertical="center"/>
    </xf>
    <xf numFmtId="0" fontId="18" fillId="28" borderId="5" applyNumberFormat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0" fillId="36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8" fillId="40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8" fillId="3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38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13" fillId="0" borderId="0">
      <alignment vertical="center"/>
    </xf>
  </cellStyleXfs>
  <cellXfs count="46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center" wrapText="1"/>
    </xf>
    <xf numFmtId="177" fontId="3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78" fontId="2" fillId="0" borderId="1" xfId="0" applyNumberFormat="1" applyFont="1" applyFill="1" applyBorder="1" applyAlignment="1">
      <alignment horizontal="center" vertical="center"/>
    </xf>
    <xf numFmtId="178" fontId="4" fillId="4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  <protection locked="0" hidden="1"/>
    </xf>
    <xf numFmtId="179" fontId="3" fillId="3" borderId="1" xfId="0" applyNumberFormat="1" applyFont="1" applyFill="1" applyBorder="1" applyAlignment="1">
      <alignment horizontal="center" vertical="center" wrapText="1"/>
    </xf>
    <xf numFmtId="179" fontId="3" fillId="5" borderId="1" xfId="0" applyNumberFormat="1" applyFont="1" applyFill="1" applyBorder="1" applyAlignment="1">
      <alignment horizontal="center" vertical="center" wrapText="1"/>
    </xf>
    <xf numFmtId="179" fontId="3" fillId="6" borderId="1" xfId="0" applyNumberFormat="1" applyFont="1" applyFill="1" applyBorder="1" applyAlignment="1">
      <alignment horizontal="center" vertical="center" wrapText="1"/>
    </xf>
    <xf numFmtId="179" fontId="2" fillId="0" borderId="1" xfId="0" applyNumberFormat="1" applyFont="1" applyFill="1" applyBorder="1" applyAlignment="1">
      <alignment horizontal="center" vertical="center"/>
    </xf>
    <xf numFmtId="180" fontId="5" fillId="4" borderId="1" xfId="0" applyNumberFormat="1" applyFont="1" applyFill="1" applyBorder="1" applyAlignment="1">
      <alignment horizontal="center" vertical="center"/>
    </xf>
    <xf numFmtId="180" fontId="6" fillId="4" borderId="1" xfId="0" applyNumberFormat="1" applyFont="1" applyFill="1" applyBorder="1" applyAlignment="1">
      <alignment horizontal="center" vertical="center"/>
    </xf>
    <xf numFmtId="179" fontId="3" fillId="7" borderId="1" xfId="0" applyNumberFormat="1" applyFont="1" applyFill="1" applyBorder="1" applyAlignment="1">
      <alignment horizontal="center" vertical="center" wrapText="1"/>
    </xf>
    <xf numFmtId="179" fontId="7" fillId="7" borderId="1" xfId="0" applyNumberFormat="1" applyFont="1" applyFill="1" applyBorder="1" applyAlignment="1">
      <alignment horizontal="center" vertical="center" wrapText="1"/>
    </xf>
    <xf numFmtId="179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80" fontId="2" fillId="0" borderId="1" xfId="0" applyNumberFormat="1" applyFont="1" applyFill="1" applyBorder="1" applyAlignment="1" applyProtection="1">
      <alignment horizontal="center" vertical="center"/>
      <protection locked="0" hidden="1"/>
    </xf>
    <xf numFmtId="180" fontId="2" fillId="0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179" fontId="2" fillId="4" borderId="1" xfId="0" applyNumberFormat="1" applyFont="1" applyFill="1" applyBorder="1" applyAlignment="1">
      <alignment horizontal="center" vertical="center"/>
    </xf>
    <xf numFmtId="179" fontId="0" fillId="0" borderId="0" xfId="0" applyNumberFormat="1"/>
    <xf numFmtId="179" fontId="2" fillId="0" borderId="1" xfId="0" applyNumberFormat="1" applyFont="1" applyBorder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49" fontId="0" fillId="0" borderId="0" xfId="0" applyNumberFormat="1"/>
    <xf numFmtId="49" fontId="3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179" fontId="3" fillId="8" borderId="1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/>
    </xf>
    <xf numFmtId="0" fontId="0" fillId="0" borderId="0" xfId="0" applyNumberFormat="1"/>
    <xf numFmtId="181" fontId="0" fillId="0" borderId="0" xfId="0" applyNumberFormat="1"/>
    <xf numFmtId="49" fontId="0" fillId="9" borderId="0" xfId="0" applyNumberFormat="1" applyFont="1" applyFill="1" applyAlignment="1">
      <alignment horizontal="center"/>
    </xf>
    <xf numFmtId="181" fontId="3" fillId="2" borderId="1" xfId="0" applyNumberFormat="1" applyFont="1" applyFill="1" applyBorder="1" applyAlignment="1">
      <alignment horizontal="center" vertical="center" wrapText="1"/>
    </xf>
    <xf numFmtId="181" fontId="2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Border="1" applyAlignment="1">
      <alignment horizontal="center"/>
    </xf>
    <xf numFmtId="177" fontId="3" fillId="10" borderId="1" xfId="0" applyNumberFormat="1" applyFont="1" applyFill="1" applyBorder="1" applyAlignment="1">
      <alignment horizontal="center" vertical="center" wrapText="1"/>
    </xf>
    <xf numFmtId="179" fontId="3" fillId="10" borderId="1" xfId="0" applyNumberFormat="1" applyFont="1" applyFill="1" applyBorder="1" applyAlignment="1">
      <alignment horizontal="center" vertical="center" wrapText="1"/>
    </xf>
    <xf numFmtId="179" fontId="3" fillId="11" borderId="1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13"/>
  <sheetViews>
    <sheetView tabSelected="1" workbookViewId="0">
      <pane xSplit="8" ySplit="1" topLeftCell="X2" activePane="bottomRight" state="frozen"/>
      <selection/>
      <selection pane="topRight"/>
      <selection pane="bottomLeft"/>
      <selection pane="bottomRight" activeCell="H1" sqref="H$1:H$1048576"/>
    </sheetView>
  </sheetViews>
  <sheetFormatPr defaultColWidth="9" defaultRowHeight="14.4"/>
  <cols>
    <col min="1" max="1" width="11.75" style="36" customWidth="1"/>
    <col min="2" max="2" width="25.8796296296296" style="37" customWidth="1"/>
    <col min="3" max="3" width="15.3796296296296" style="29" customWidth="1"/>
    <col min="6" max="6" width="23.6666666666667" customWidth="1"/>
    <col min="8" max="8" width="13.3796296296296" style="38" customWidth="1"/>
    <col min="9" max="9" width="24.75" customWidth="1"/>
    <col min="10" max="10" width="11.3796296296296" customWidth="1"/>
    <col min="17" max="17" width="12.6296296296296" customWidth="1"/>
    <col min="20" max="21" width="12.25" customWidth="1"/>
    <col min="22" max="22" width="11" customWidth="1"/>
    <col min="25" max="25" width="10.5" customWidth="1"/>
    <col min="30" max="30" width="10.5" customWidth="1"/>
    <col min="31" max="31" width="11.25" customWidth="1"/>
  </cols>
  <sheetData>
    <row r="1" s="1" customFormat="1" ht="28.8" spans="1:31">
      <c r="A1" s="39" t="s">
        <v>0</v>
      </c>
      <c r="B1" s="3" t="s">
        <v>1</v>
      </c>
      <c r="C1" s="30" t="s">
        <v>2</v>
      </c>
      <c r="D1" s="3" t="s">
        <v>3</v>
      </c>
      <c r="E1" s="4" t="s">
        <v>4</v>
      </c>
      <c r="F1" s="4" t="s">
        <v>5</v>
      </c>
      <c r="G1" s="4" t="s">
        <v>6</v>
      </c>
      <c r="H1" s="40" t="s">
        <v>7</v>
      </c>
      <c r="I1" s="4" t="s">
        <v>8</v>
      </c>
      <c r="J1" s="43" t="s">
        <v>9</v>
      </c>
      <c r="K1" s="43" t="s">
        <v>10</v>
      </c>
      <c r="L1" s="44" t="s">
        <v>11</v>
      </c>
      <c r="M1" s="44" t="s">
        <v>12</v>
      </c>
      <c r="N1" s="44" t="s">
        <v>13</v>
      </c>
      <c r="O1" s="44" t="s">
        <v>14</v>
      </c>
      <c r="P1" s="44" t="s">
        <v>15</v>
      </c>
      <c r="Q1" s="13" t="s">
        <v>16</v>
      </c>
      <c r="R1" s="13" t="s">
        <v>17</v>
      </c>
      <c r="S1" s="13" t="s">
        <v>18</v>
      </c>
      <c r="T1" s="13" t="s">
        <v>19</v>
      </c>
      <c r="U1" s="13" t="s">
        <v>20</v>
      </c>
      <c r="V1" s="45" t="s">
        <v>21</v>
      </c>
      <c r="W1" s="17" t="s">
        <v>22</v>
      </c>
      <c r="X1" s="18" t="s">
        <v>23</v>
      </c>
      <c r="Y1" s="17" t="s">
        <v>24</v>
      </c>
      <c r="Z1" s="17" t="s">
        <v>25</v>
      </c>
      <c r="AA1" s="17" t="s">
        <v>26</v>
      </c>
      <c r="AB1" s="17" t="s">
        <v>27</v>
      </c>
      <c r="AC1" s="17" t="s">
        <v>28</v>
      </c>
      <c r="AD1" s="17" t="s">
        <v>29</v>
      </c>
      <c r="AE1" s="35" t="s">
        <v>30</v>
      </c>
    </row>
    <row r="2" s="2" customFormat="1" ht="18.75" customHeight="1" spans="1:31">
      <c r="A2" s="7" t="s">
        <v>31</v>
      </c>
      <c r="B2" s="33" t="s">
        <v>32</v>
      </c>
      <c r="C2" s="33" t="s">
        <v>33</v>
      </c>
      <c r="D2" s="7" t="s">
        <v>34</v>
      </c>
      <c r="E2" s="7" t="s">
        <v>35</v>
      </c>
      <c r="F2" s="8">
        <v>43311</v>
      </c>
      <c r="G2" s="7" t="s">
        <v>36</v>
      </c>
      <c r="H2" s="41">
        <v>43528</v>
      </c>
      <c r="I2" s="7" t="s">
        <v>37</v>
      </c>
      <c r="J2" s="10">
        <v>14</v>
      </c>
      <c r="K2" s="7">
        <v>20</v>
      </c>
      <c r="L2" s="15">
        <v>12</v>
      </c>
      <c r="M2" s="16">
        <v>0</v>
      </c>
      <c r="N2" s="16">
        <v>38</v>
      </c>
      <c r="O2" s="16">
        <v>0</v>
      </c>
      <c r="P2" s="14">
        <v>134</v>
      </c>
      <c r="Q2" s="14">
        <f>ROUND(P2*J2,2)</f>
        <v>1876</v>
      </c>
      <c r="R2" s="14">
        <v>0</v>
      </c>
      <c r="S2" s="14">
        <v>0</v>
      </c>
      <c r="T2" s="14">
        <v>0</v>
      </c>
      <c r="U2" s="14">
        <f>SUM(Q2:T2)</f>
        <v>1876</v>
      </c>
      <c r="V2" s="19">
        <v>0</v>
      </c>
      <c r="W2" s="14">
        <v>0</v>
      </c>
      <c r="X2" s="14">
        <v>0</v>
      </c>
      <c r="Y2" s="14">
        <v>197.8</v>
      </c>
      <c r="Z2" s="14">
        <v>0</v>
      </c>
      <c r="AA2" s="14">
        <v>0</v>
      </c>
      <c r="AB2" s="14">
        <v>110</v>
      </c>
      <c r="AC2" s="14">
        <v>0</v>
      </c>
      <c r="AD2" s="14">
        <f>SUM(W2:AC2)</f>
        <v>307.8</v>
      </c>
      <c r="AE2" s="14">
        <f>U2-AD2</f>
        <v>1568.2</v>
      </c>
    </row>
    <row r="3" s="2" customFormat="1" ht="18.75" customHeight="1" spans="1:31">
      <c r="A3" s="7" t="s">
        <v>38</v>
      </c>
      <c r="B3" s="33" t="s">
        <v>39</v>
      </c>
      <c r="C3" s="33" t="s">
        <v>40</v>
      </c>
      <c r="D3" s="7" t="s">
        <v>34</v>
      </c>
      <c r="E3" s="7" t="s">
        <v>35</v>
      </c>
      <c r="F3" s="8">
        <v>43358</v>
      </c>
      <c r="G3" s="7" t="s">
        <v>36</v>
      </c>
      <c r="H3" s="41">
        <v>43538</v>
      </c>
      <c r="I3" s="7" t="s">
        <v>37</v>
      </c>
      <c r="J3" s="10">
        <v>14</v>
      </c>
      <c r="K3" s="7">
        <v>20</v>
      </c>
      <c r="L3" s="15">
        <v>16.5</v>
      </c>
      <c r="M3" s="16">
        <v>0</v>
      </c>
      <c r="N3" s="16">
        <v>68.5</v>
      </c>
      <c r="O3" s="16">
        <v>0</v>
      </c>
      <c r="P3" s="14">
        <v>200.5</v>
      </c>
      <c r="Q3" s="14">
        <f>ROUND(P3*J3,2)</f>
        <v>2807</v>
      </c>
      <c r="R3" s="14">
        <v>0</v>
      </c>
      <c r="S3" s="14">
        <v>0</v>
      </c>
      <c r="T3" s="14">
        <v>0</v>
      </c>
      <c r="U3" s="14">
        <f>SUM(Q3:T3)</f>
        <v>2807</v>
      </c>
      <c r="V3" s="19">
        <v>0</v>
      </c>
      <c r="W3" s="14">
        <v>0</v>
      </c>
      <c r="X3" s="14">
        <v>0</v>
      </c>
      <c r="Y3" s="14">
        <v>0</v>
      </c>
      <c r="Z3" s="14">
        <v>0</v>
      </c>
      <c r="AA3" s="14">
        <v>0</v>
      </c>
      <c r="AB3" s="14">
        <v>110</v>
      </c>
      <c r="AC3" s="14">
        <v>0</v>
      </c>
      <c r="AD3" s="14">
        <f>SUM(W3:AC3)</f>
        <v>110</v>
      </c>
      <c r="AE3" s="14">
        <f>U3-AD3</f>
        <v>2697</v>
      </c>
    </row>
    <row r="4" s="2" customFormat="1" ht="18.75" customHeight="1" spans="1:31">
      <c r="A4" s="7" t="s">
        <v>41</v>
      </c>
      <c r="B4" s="33" t="s">
        <v>42</v>
      </c>
      <c r="C4" s="33" t="s">
        <v>43</v>
      </c>
      <c r="D4" s="7" t="s">
        <v>34</v>
      </c>
      <c r="E4" s="7" t="s">
        <v>35</v>
      </c>
      <c r="F4" s="8">
        <v>43358</v>
      </c>
      <c r="G4" s="7" t="s">
        <v>36</v>
      </c>
      <c r="H4" s="41">
        <v>43538</v>
      </c>
      <c r="I4" s="7" t="s">
        <v>44</v>
      </c>
      <c r="J4" s="10">
        <v>14</v>
      </c>
      <c r="K4" s="7">
        <v>20</v>
      </c>
      <c r="L4" s="15">
        <v>14.875</v>
      </c>
      <c r="M4" s="16">
        <v>0</v>
      </c>
      <c r="N4" s="16">
        <v>8</v>
      </c>
      <c r="O4" s="16">
        <v>0</v>
      </c>
      <c r="P4" s="14">
        <v>127</v>
      </c>
      <c r="Q4" s="14">
        <f>ROUND(P4*J4,2)</f>
        <v>1778</v>
      </c>
      <c r="R4" s="14">
        <v>0</v>
      </c>
      <c r="S4" s="14">
        <v>0</v>
      </c>
      <c r="T4" s="14">
        <v>0</v>
      </c>
      <c r="U4" s="14">
        <f>SUM(Q4:T4)</f>
        <v>1778</v>
      </c>
      <c r="V4" s="19">
        <v>0</v>
      </c>
      <c r="W4" s="14">
        <v>0</v>
      </c>
      <c r="X4" s="14">
        <v>0</v>
      </c>
      <c r="Y4" s="14">
        <v>0</v>
      </c>
      <c r="Z4" s="14">
        <v>0</v>
      </c>
      <c r="AA4" s="14">
        <v>0</v>
      </c>
      <c r="AB4" s="14">
        <v>110</v>
      </c>
      <c r="AC4" s="14">
        <v>0</v>
      </c>
      <c r="AD4" s="14">
        <f>SUM(W4:AC4)</f>
        <v>110</v>
      </c>
      <c r="AE4" s="14">
        <f>U4-AD4</f>
        <v>1668</v>
      </c>
    </row>
    <row r="5" s="2" customFormat="1" ht="18.75" customHeight="1" spans="1:31">
      <c r="A5" s="7" t="s">
        <v>45</v>
      </c>
      <c r="B5" s="33" t="s">
        <v>46</v>
      </c>
      <c r="C5" s="33" t="s">
        <v>47</v>
      </c>
      <c r="D5" s="7" t="s">
        <v>34</v>
      </c>
      <c r="E5" s="7" t="s">
        <v>35</v>
      </c>
      <c r="F5" s="8">
        <v>43398</v>
      </c>
      <c r="G5" s="7" t="s">
        <v>48</v>
      </c>
      <c r="H5" s="41" t="s">
        <v>49</v>
      </c>
      <c r="I5" s="7" t="s">
        <v>37</v>
      </c>
      <c r="J5" s="10">
        <v>14</v>
      </c>
      <c r="K5" s="7">
        <v>20</v>
      </c>
      <c r="L5" s="15">
        <v>16.375</v>
      </c>
      <c r="M5" s="16">
        <v>0</v>
      </c>
      <c r="N5" s="16">
        <v>63.75</v>
      </c>
      <c r="O5" s="16">
        <v>0</v>
      </c>
      <c r="P5" s="14">
        <v>194.75</v>
      </c>
      <c r="Q5" s="14">
        <f>ROUND(P5*J5,2)</f>
        <v>2726.5</v>
      </c>
      <c r="R5" s="14">
        <v>0</v>
      </c>
      <c r="S5" s="14">
        <v>0</v>
      </c>
      <c r="T5" s="14">
        <v>0</v>
      </c>
      <c r="U5" s="14">
        <f>SUM(Q5:T5)</f>
        <v>2726.5</v>
      </c>
      <c r="V5" s="19">
        <v>0</v>
      </c>
      <c r="W5" s="14">
        <v>0</v>
      </c>
      <c r="X5" s="14">
        <v>0</v>
      </c>
      <c r="Y5" s="14">
        <v>0</v>
      </c>
      <c r="Z5" s="14">
        <v>0</v>
      </c>
      <c r="AA5" s="14">
        <v>0</v>
      </c>
      <c r="AB5" s="14">
        <v>55</v>
      </c>
      <c r="AC5" s="14">
        <v>0</v>
      </c>
      <c r="AD5" s="14">
        <f>SUM(W5:AC5)</f>
        <v>55</v>
      </c>
      <c r="AE5" s="14">
        <f>U5-AD5</f>
        <v>2671.5</v>
      </c>
    </row>
    <row r="6" s="2" customFormat="1" ht="18.75" customHeight="1" spans="1:31">
      <c r="A6" s="42" t="s">
        <v>50</v>
      </c>
      <c r="B6" s="33" t="s">
        <v>51</v>
      </c>
      <c r="C6" s="33" t="s">
        <v>52</v>
      </c>
      <c r="D6" s="7" t="s">
        <v>34</v>
      </c>
      <c r="E6" s="7" t="s">
        <v>35</v>
      </c>
      <c r="F6" s="8">
        <v>43399</v>
      </c>
      <c r="G6" s="7" t="s">
        <v>48</v>
      </c>
      <c r="H6" s="41"/>
      <c r="I6" s="7" t="s">
        <v>37</v>
      </c>
      <c r="J6" s="10">
        <v>14</v>
      </c>
      <c r="K6" s="7">
        <v>20</v>
      </c>
      <c r="L6" s="15">
        <v>15</v>
      </c>
      <c r="M6" s="16">
        <v>0</v>
      </c>
      <c r="N6" s="16">
        <v>55.5</v>
      </c>
      <c r="O6" s="16">
        <v>0</v>
      </c>
      <c r="P6" s="14">
        <v>175.5</v>
      </c>
      <c r="Q6" s="14">
        <f>ROUND(P6*J6,2)</f>
        <v>2457</v>
      </c>
      <c r="R6" s="14">
        <v>0</v>
      </c>
      <c r="S6" s="14">
        <v>0</v>
      </c>
      <c r="T6" s="14">
        <v>0</v>
      </c>
      <c r="U6" s="14">
        <f>SUM(Q6:T6)</f>
        <v>2457</v>
      </c>
      <c r="V6" s="19">
        <v>0</v>
      </c>
      <c r="W6" s="14">
        <v>167.25</v>
      </c>
      <c r="X6" s="14">
        <v>0</v>
      </c>
      <c r="Y6" s="14">
        <v>0</v>
      </c>
      <c r="Z6" s="14">
        <v>0</v>
      </c>
      <c r="AA6" s="14">
        <v>0</v>
      </c>
      <c r="AB6" s="14">
        <v>55</v>
      </c>
      <c r="AC6" s="14">
        <v>0</v>
      </c>
      <c r="AD6" s="14">
        <f>SUM(W6:AC6)</f>
        <v>222.25</v>
      </c>
      <c r="AE6" s="14">
        <f>U6-AD6</f>
        <v>2234.75</v>
      </c>
    </row>
    <row r="7" s="2" customFormat="1" ht="18.75" customHeight="1" spans="1:31">
      <c r="A7" s="42" t="s">
        <v>53</v>
      </c>
      <c r="B7" s="33" t="s">
        <v>54</v>
      </c>
      <c r="C7" s="33" t="s">
        <v>55</v>
      </c>
      <c r="D7" s="7" t="s">
        <v>34</v>
      </c>
      <c r="E7" s="7" t="s">
        <v>35</v>
      </c>
      <c r="F7" s="8">
        <v>43417</v>
      </c>
      <c r="G7" s="7" t="s">
        <v>48</v>
      </c>
      <c r="H7" s="41"/>
      <c r="I7" s="7" t="s">
        <v>37</v>
      </c>
      <c r="J7" s="10">
        <v>14</v>
      </c>
      <c r="K7" s="7">
        <v>20</v>
      </c>
      <c r="L7" s="15">
        <v>14</v>
      </c>
      <c r="M7" s="16">
        <v>0</v>
      </c>
      <c r="N7" s="16">
        <v>66</v>
      </c>
      <c r="O7" s="16">
        <v>0</v>
      </c>
      <c r="P7" s="14">
        <v>178</v>
      </c>
      <c r="Q7" s="14">
        <f t="shared" ref="Q7:Q13" si="0">ROUND(P7*J7,2)</f>
        <v>2492</v>
      </c>
      <c r="R7" s="14">
        <v>0</v>
      </c>
      <c r="S7" s="14">
        <v>0</v>
      </c>
      <c r="T7" s="14">
        <v>0</v>
      </c>
      <c r="U7" s="14">
        <f t="shared" ref="U7:U13" si="1">SUM(Q7:T7)</f>
        <v>2492</v>
      </c>
      <c r="V7" s="19">
        <v>0</v>
      </c>
      <c r="W7" s="14">
        <v>30.8</v>
      </c>
      <c r="X7" s="14">
        <v>0</v>
      </c>
      <c r="Y7" s="14">
        <v>0</v>
      </c>
      <c r="Z7" s="14">
        <v>0</v>
      </c>
      <c r="AA7" s="14">
        <v>0</v>
      </c>
      <c r="AB7" s="14">
        <v>55</v>
      </c>
      <c r="AC7" s="14">
        <v>0</v>
      </c>
      <c r="AD7" s="14">
        <f t="shared" ref="AD7:AD13" si="2">SUM(W7:AC7)</f>
        <v>85.8</v>
      </c>
      <c r="AE7" s="14">
        <f t="shared" ref="AE7:AE13" si="3">U7-AD7</f>
        <v>2406.2</v>
      </c>
    </row>
    <row r="8" s="2" customFormat="1" ht="18.75" customHeight="1" spans="1:31">
      <c r="A8" s="42" t="s">
        <v>56</v>
      </c>
      <c r="B8" s="33" t="s">
        <v>57</v>
      </c>
      <c r="C8" s="33" t="s">
        <v>58</v>
      </c>
      <c r="D8" s="7" t="s">
        <v>34</v>
      </c>
      <c r="E8" s="7" t="s">
        <v>35</v>
      </c>
      <c r="F8" s="8">
        <v>43417</v>
      </c>
      <c r="G8" s="7" t="s">
        <v>48</v>
      </c>
      <c r="H8" s="41" t="s">
        <v>49</v>
      </c>
      <c r="I8" s="7" t="s">
        <v>37</v>
      </c>
      <c r="J8" s="10">
        <v>14</v>
      </c>
      <c r="K8" s="7">
        <v>20</v>
      </c>
      <c r="L8" s="15">
        <v>12</v>
      </c>
      <c r="M8" s="16">
        <v>0</v>
      </c>
      <c r="N8" s="16">
        <v>46</v>
      </c>
      <c r="O8" s="16">
        <v>0</v>
      </c>
      <c r="P8" s="14">
        <v>142</v>
      </c>
      <c r="Q8" s="14">
        <f t="shared" si="0"/>
        <v>1988</v>
      </c>
      <c r="R8" s="14">
        <v>0</v>
      </c>
      <c r="S8" s="14">
        <v>0</v>
      </c>
      <c r="T8" s="14">
        <v>0</v>
      </c>
      <c r="U8" s="14">
        <f t="shared" si="1"/>
        <v>1988</v>
      </c>
      <c r="V8" s="19">
        <v>0</v>
      </c>
      <c r="W8" s="14">
        <v>0</v>
      </c>
      <c r="X8" s="14">
        <v>0</v>
      </c>
      <c r="Y8" s="14">
        <v>0</v>
      </c>
      <c r="Z8" s="14">
        <v>0</v>
      </c>
      <c r="AA8" s="14">
        <v>0</v>
      </c>
      <c r="AB8" s="14">
        <v>55</v>
      </c>
      <c r="AC8" s="14">
        <v>0</v>
      </c>
      <c r="AD8" s="14">
        <f t="shared" si="2"/>
        <v>55</v>
      </c>
      <c r="AE8" s="14">
        <f t="shared" si="3"/>
        <v>1933</v>
      </c>
    </row>
    <row r="9" s="2" customFormat="1" ht="18.75" customHeight="1" spans="1:31">
      <c r="A9" s="42" t="s">
        <v>59</v>
      </c>
      <c r="B9" s="33" t="s">
        <v>60</v>
      </c>
      <c r="C9" s="33" t="s">
        <v>61</v>
      </c>
      <c r="D9" s="7" t="s">
        <v>34</v>
      </c>
      <c r="E9" s="7" t="s">
        <v>35</v>
      </c>
      <c r="F9" s="8">
        <v>43417</v>
      </c>
      <c r="G9" s="7" t="s">
        <v>48</v>
      </c>
      <c r="H9" s="41"/>
      <c r="I9" s="7" t="s">
        <v>37</v>
      </c>
      <c r="J9" s="10">
        <v>14</v>
      </c>
      <c r="K9" s="7">
        <v>20</v>
      </c>
      <c r="L9" s="15">
        <v>12</v>
      </c>
      <c r="M9" s="16">
        <v>0</v>
      </c>
      <c r="N9" s="16">
        <v>49</v>
      </c>
      <c r="O9" s="16">
        <v>0</v>
      </c>
      <c r="P9" s="14">
        <v>145</v>
      </c>
      <c r="Q9" s="14">
        <f t="shared" si="0"/>
        <v>2030</v>
      </c>
      <c r="R9" s="14">
        <v>0</v>
      </c>
      <c r="S9" s="14">
        <v>0</v>
      </c>
      <c r="T9" s="14">
        <v>0</v>
      </c>
      <c r="U9" s="14">
        <f t="shared" si="1"/>
        <v>2030</v>
      </c>
      <c r="V9" s="19">
        <v>0</v>
      </c>
      <c r="W9" s="14">
        <v>0</v>
      </c>
      <c r="X9" s="14">
        <v>0</v>
      </c>
      <c r="Y9" s="14">
        <v>0</v>
      </c>
      <c r="Z9" s="14">
        <v>0</v>
      </c>
      <c r="AA9" s="14">
        <v>0</v>
      </c>
      <c r="AB9" s="14">
        <v>55</v>
      </c>
      <c r="AC9" s="14">
        <v>0</v>
      </c>
      <c r="AD9" s="14">
        <f t="shared" si="2"/>
        <v>55</v>
      </c>
      <c r="AE9" s="14">
        <f t="shared" si="3"/>
        <v>1975</v>
      </c>
    </row>
    <row r="10" s="2" customFormat="1" ht="18.75" customHeight="1" spans="1:31">
      <c r="A10" s="42" t="s">
        <v>62</v>
      </c>
      <c r="B10" s="33" t="s">
        <v>63</v>
      </c>
      <c r="C10" s="33" t="s">
        <v>64</v>
      </c>
      <c r="D10" s="7" t="s">
        <v>34</v>
      </c>
      <c r="E10" s="7" t="s">
        <v>35</v>
      </c>
      <c r="F10" s="8">
        <v>43418</v>
      </c>
      <c r="G10" s="7" t="s">
        <v>48</v>
      </c>
      <c r="H10" s="41" t="s">
        <v>49</v>
      </c>
      <c r="I10" s="7" t="s">
        <v>37</v>
      </c>
      <c r="J10" s="10">
        <v>14</v>
      </c>
      <c r="K10" s="7">
        <v>20</v>
      </c>
      <c r="L10" s="15">
        <v>11</v>
      </c>
      <c r="M10" s="16">
        <v>0</v>
      </c>
      <c r="N10" s="16">
        <v>35</v>
      </c>
      <c r="O10" s="16">
        <v>0</v>
      </c>
      <c r="P10" s="14">
        <v>123</v>
      </c>
      <c r="Q10" s="14">
        <f t="shared" si="0"/>
        <v>1722</v>
      </c>
      <c r="R10" s="14">
        <v>0</v>
      </c>
      <c r="S10" s="14">
        <v>0</v>
      </c>
      <c r="T10" s="14">
        <v>0</v>
      </c>
      <c r="U10" s="14">
        <f t="shared" si="1"/>
        <v>1722</v>
      </c>
      <c r="V10" s="19">
        <v>0</v>
      </c>
      <c r="W10" s="14">
        <v>89.13</v>
      </c>
      <c r="X10" s="14">
        <v>0</v>
      </c>
      <c r="Y10" s="14">
        <v>0</v>
      </c>
      <c r="Z10" s="14">
        <v>0</v>
      </c>
      <c r="AA10" s="14">
        <v>0</v>
      </c>
      <c r="AB10" s="14">
        <v>55</v>
      </c>
      <c r="AC10" s="14">
        <v>0</v>
      </c>
      <c r="AD10" s="14">
        <f t="shared" si="2"/>
        <v>144.13</v>
      </c>
      <c r="AE10" s="14">
        <f t="shared" si="3"/>
        <v>1577.87</v>
      </c>
    </row>
    <row r="11" s="2" customFormat="1" ht="18.75" customHeight="1" spans="1:31">
      <c r="A11" s="42" t="s">
        <v>65</v>
      </c>
      <c r="B11" s="33" t="s">
        <v>66</v>
      </c>
      <c r="C11" s="33" t="s">
        <v>67</v>
      </c>
      <c r="D11" s="7" t="s">
        <v>34</v>
      </c>
      <c r="E11" s="7" t="s">
        <v>35</v>
      </c>
      <c r="F11" s="8">
        <v>43418</v>
      </c>
      <c r="G11" s="7" t="s">
        <v>48</v>
      </c>
      <c r="H11" s="41"/>
      <c r="I11" s="7" t="s">
        <v>37</v>
      </c>
      <c r="J11" s="10">
        <v>14</v>
      </c>
      <c r="K11" s="7">
        <v>20</v>
      </c>
      <c r="L11" s="15">
        <v>17</v>
      </c>
      <c r="M11" s="16">
        <v>0</v>
      </c>
      <c r="N11" s="16">
        <v>83.25</v>
      </c>
      <c r="O11" s="16">
        <v>0</v>
      </c>
      <c r="P11" s="14">
        <v>219.25</v>
      </c>
      <c r="Q11" s="14">
        <f t="shared" si="0"/>
        <v>3069.5</v>
      </c>
      <c r="R11" s="14">
        <v>0</v>
      </c>
      <c r="S11" s="14">
        <v>0</v>
      </c>
      <c r="T11" s="14">
        <v>0</v>
      </c>
      <c r="U11" s="14">
        <f t="shared" si="1"/>
        <v>3069.5</v>
      </c>
      <c r="V11" s="19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55</v>
      </c>
      <c r="AC11" s="14">
        <v>0</v>
      </c>
      <c r="AD11" s="14">
        <f t="shared" si="2"/>
        <v>55</v>
      </c>
      <c r="AE11" s="14">
        <f t="shared" si="3"/>
        <v>3014.5</v>
      </c>
    </row>
    <row r="12" s="2" customFormat="1" ht="18.75" customHeight="1" spans="1:31">
      <c r="A12" s="42" t="s">
        <v>68</v>
      </c>
      <c r="B12" s="33" t="s">
        <v>69</v>
      </c>
      <c r="C12" s="33" t="s">
        <v>70</v>
      </c>
      <c r="D12" s="7" t="s">
        <v>34</v>
      </c>
      <c r="E12" s="7" t="s">
        <v>35</v>
      </c>
      <c r="F12" s="8">
        <v>43424</v>
      </c>
      <c r="G12" s="7" t="s">
        <v>48</v>
      </c>
      <c r="H12" s="41" t="s">
        <v>49</v>
      </c>
      <c r="I12" s="7" t="s">
        <v>37</v>
      </c>
      <c r="J12" s="10">
        <v>14</v>
      </c>
      <c r="K12" s="7">
        <v>20</v>
      </c>
      <c r="L12" s="15">
        <v>15.75</v>
      </c>
      <c r="M12" s="16">
        <v>0</v>
      </c>
      <c r="N12" s="16">
        <v>63.75</v>
      </c>
      <c r="O12" s="16">
        <v>0</v>
      </c>
      <c r="P12" s="14">
        <v>189.75</v>
      </c>
      <c r="Q12" s="14">
        <f t="shared" si="0"/>
        <v>2656.5</v>
      </c>
      <c r="R12" s="14">
        <v>0</v>
      </c>
      <c r="S12" s="14">
        <v>0</v>
      </c>
      <c r="T12" s="14">
        <v>0</v>
      </c>
      <c r="U12" s="14">
        <f t="shared" si="1"/>
        <v>2656.5</v>
      </c>
      <c r="V12" s="19">
        <v>0</v>
      </c>
      <c r="W12" s="14">
        <v>82.68</v>
      </c>
      <c r="X12" s="14">
        <v>0</v>
      </c>
      <c r="Y12" s="14">
        <v>18</v>
      </c>
      <c r="Z12" s="14">
        <v>0</v>
      </c>
      <c r="AA12" s="14">
        <v>0</v>
      </c>
      <c r="AB12" s="14">
        <v>55</v>
      </c>
      <c r="AC12" s="14">
        <v>0</v>
      </c>
      <c r="AD12" s="14">
        <f t="shared" si="2"/>
        <v>155.68</v>
      </c>
      <c r="AE12" s="14">
        <f t="shared" si="3"/>
        <v>2500.82</v>
      </c>
    </row>
    <row r="13" s="2" customFormat="1" ht="18.75" customHeight="1" spans="1:31">
      <c r="A13" s="42" t="s">
        <v>71</v>
      </c>
      <c r="B13" s="33" t="s">
        <v>72</v>
      </c>
      <c r="C13" s="33" t="s">
        <v>73</v>
      </c>
      <c r="D13" s="7" t="s">
        <v>34</v>
      </c>
      <c r="E13" s="7" t="s">
        <v>35</v>
      </c>
      <c r="F13" s="8">
        <v>43434</v>
      </c>
      <c r="G13" s="7" t="s">
        <v>36</v>
      </c>
      <c r="H13" s="41">
        <v>43515</v>
      </c>
      <c r="I13" s="7" t="s">
        <v>44</v>
      </c>
      <c r="J13" s="10">
        <v>14</v>
      </c>
      <c r="K13" s="7">
        <v>20</v>
      </c>
      <c r="L13" s="15">
        <v>7</v>
      </c>
      <c r="M13" s="16">
        <v>0</v>
      </c>
      <c r="N13" s="16">
        <v>8</v>
      </c>
      <c r="O13" s="16">
        <v>0</v>
      </c>
      <c r="P13" s="14">
        <v>64</v>
      </c>
      <c r="Q13" s="14">
        <f t="shared" si="0"/>
        <v>896</v>
      </c>
      <c r="R13" s="14">
        <v>0</v>
      </c>
      <c r="S13" s="14">
        <v>0</v>
      </c>
      <c r="T13" s="14">
        <v>0</v>
      </c>
      <c r="U13" s="14">
        <f t="shared" si="1"/>
        <v>896</v>
      </c>
      <c r="V13" s="19">
        <v>0</v>
      </c>
      <c r="W13" s="14">
        <v>0</v>
      </c>
      <c r="X13" s="14">
        <v>0</v>
      </c>
      <c r="Y13" s="14">
        <v>0</v>
      </c>
      <c r="Z13" s="14">
        <v>0</v>
      </c>
      <c r="AA13" s="14">
        <v>0</v>
      </c>
      <c r="AB13" s="14">
        <v>55</v>
      </c>
      <c r="AC13" s="14">
        <v>0</v>
      </c>
      <c r="AD13" s="14">
        <f t="shared" si="2"/>
        <v>55</v>
      </c>
      <c r="AE13" s="14">
        <f t="shared" si="3"/>
        <v>841</v>
      </c>
    </row>
  </sheetData>
  <conditionalFormatting sqref="B1:C1">
    <cfRule type="duplicateValues" dxfId="0" priority="2"/>
  </conditionalFormatting>
  <conditionalFormatting sqref="A2:A5">
    <cfRule type="duplicateValues" dxfId="0" priority="1"/>
  </conditionalFormatting>
  <dataValidations count="2">
    <dataValidation type="list" allowBlank="1" showInputMessage="1" showErrorMessage="1" sqref="E2:E6 E7:E13">
      <formula1>"1A,1B,1C,2A1,2A2,2B1,2B2,3A,3B,3C"</formula1>
    </dataValidation>
    <dataValidation type="list" allowBlank="1" showInputMessage="1" showErrorMessage="1" sqref="G2:G6 G7:G13">
      <formula1>"在职,离职,自离,辞退"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V6"/>
  <sheetViews>
    <sheetView workbookViewId="0">
      <pane xSplit="8" ySplit="1" topLeftCell="AN2" activePane="bottomRight" state="frozen"/>
      <selection/>
      <selection pane="topRight"/>
      <selection pane="bottomLeft"/>
      <selection pane="bottomRight" activeCell="G18" sqref="G18"/>
    </sheetView>
  </sheetViews>
  <sheetFormatPr defaultColWidth="9" defaultRowHeight="14.4" outlineLevelRow="5"/>
  <cols>
    <col min="2" max="2" width="25" style="29" customWidth="1"/>
    <col min="3" max="3" width="17.1296296296296" style="29" customWidth="1"/>
    <col min="6" max="6" width="13.6296296296296" customWidth="1"/>
    <col min="8" max="8" width="12.6296296296296" customWidth="1"/>
    <col min="9" max="9" width="23.8796296296296" customWidth="1"/>
    <col min="10" max="10" width="10.3796296296296" customWidth="1"/>
    <col min="11" max="12" width="10.6296296296296" customWidth="1"/>
    <col min="14" max="14" width="10.8796296296296" customWidth="1"/>
    <col min="15" max="15" width="10.75" customWidth="1"/>
    <col min="21" max="21" width="11.5" customWidth="1"/>
    <col min="22" max="22" width="11.6296296296296" customWidth="1"/>
    <col min="23" max="24" width="10.75" customWidth="1"/>
    <col min="26" max="27" width="11.1296296296296" customWidth="1"/>
    <col min="28" max="28" width="14.5" customWidth="1"/>
    <col min="29" max="29" width="9.75" customWidth="1"/>
    <col min="30" max="30" width="11.1296296296296" customWidth="1"/>
    <col min="31" max="32" width="14" customWidth="1"/>
    <col min="34" max="34" width="15.8796296296296" customWidth="1"/>
    <col min="35" max="35" width="11.6296296296296" customWidth="1"/>
    <col min="36" max="36" width="10.25" customWidth="1"/>
    <col min="37" max="37" width="9.75" customWidth="1"/>
    <col min="38" max="38" width="11.1296296296296" customWidth="1"/>
    <col min="39" max="39" width="11.75" customWidth="1"/>
    <col min="40" max="40" width="12.8796296296296" customWidth="1"/>
    <col min="41" max="41" width="13.25" customWidth="1"/>
    <col min="42" max="42" width="13.5" customWidth="1"/>
    <col min="43" max="43" width="11.75" customWidth="1"/>
    <col min="45" max="45" width="10.3796296296296" customWidth="1"/>
    <col min="47" max="47" width="9.37962962962963"/>
    <col min="48" max="48" width="14.1296296296296" customWidth="1"/>
  </cols>
  <sheetData>
    <row r="1" s="1" customFormat="1" ht="28.8" spans="1:48">
      <c r="A1" s="3" t="s">
        <v>0</v>
      </c>
      <c r="B1" s="30" t="s">
        <v>1</v>
      </c>
      <c r="C1" s="30" t="s">
        <v>2</v>
      </c>
      <c r="D1" s="3" t="s">
        <v>3</v>
      </c>
      <c r="E1" s="4" t="s">
        <v>4</v>
      </c>
      <c r="F1" s="4" t="s">
        <v>5</v>
      </c>
      <c r="G1" s="4" t="s">
        <v>6</v>
      </c>
      <c r="H1" s="5" t="s">
        <v>7</v>
      </c>
      <c r="I1" s="4" t="s">
        <v>8</v>
      </c>
      <c r="J1" s="11" t="s">
        <v>74</v>
      </c>
      <c r="K1" s="11" t="s">
        <v>75</v>
      </c>
      <c r="L1" s="11" t="s">
        <v>76</v>
      </c>
      <c r="M1" s="11" t="s">
        <v>77</v>
      </c>
      <c r="N1" s="6" t="s">
        <v>10</v>
      </c>
      <c r="O1" s="11" t="s">
        <v>11</v>
      </c>
      <c r="P1" s="11" t="s">
        <v>78</v>
      </c>
      <c r="Q1" s="11" t="s">
        <v>12</v>
      </c>
      <c r="R1" s="11" t="s">
        <v>13</v>
      </c>
      <c r="S1" s="11" t="s">
        <v>79</v>
      </c>
      <c r="T1" s="11" t="s">
        <v>14</v>
      </c>
      <c r="U1" s="11" t="s">
        <v>80</v>
      </c>
      <c r="V1" s="13" t="s">
        <v>16</v>
      </c>
      <c r="W1" s="13" t="s">
        <v>81</v>
      </c>
      <c r="X1" s="13" t="s">
        <v>82</v>
      </c>
      <c r="Y1" s="13" t="s">
        <v>83</v>
      </c>
      <c r="Z1" s="13" t="s">
        <v>17</v>
      </c>
      <c r="AA1" s="13" t="s">
        <v>84</v>
      </c>
      <c r="AB1" s="13" t="s">
        <v>18</v>
      </c>
      <c r="AC1" s="13" t="s">
        <v>85</v>
      </c>
      <c r="AD1" s="13" t="s">
        <v>86</v>
      </c>
      <c r="AE1" s="13" t="s">
        <v>87</v>
      </c>
      <c r="AF1" s="13" t="s">
        <v>88</v>
      </c>
      <c r="AG1" s="13" t="s">
        <v>89</v>
      </c>
      <c r="AH1" s="13" t="s">
        <v>90</v>
      </c>
      <c r="AI1" s="13" t="s">
        <v>91</v>
      </c>
      <c r="AJ1" s="13" t="s">
        <v>92</v>
      </c>
      <c r="AK1" s="13" t="s">
        <v>19</v>
      </c>
      <c r="AL1" s="13" t="s">
        <v>20</v>
      </c>
      <c r="AM1" s="17" t="s">
        <v>22</v>
      </c>
      <c r="AN1" s="18" t="s">
        <v>23</v>
      </c>
      <c r="AO1" s="17" t="s">
        <v>24</v>
      </c>
      <c r="AP1" s="17" t="s">
        <v>25</v>
      </c>
      <c r="AQ1" s="17" t="s">
        <v>26</v>
      </c>
      <c r="AR1" s="17" t="s">
        <v>93</v>
      </c>
      <c r="AS1" s="17" t="s">
        <v>27</v>
      </c>
      <c r="AT1" s="17" t="s">
        <v>28</v>
      </c>
      <c r="AU1" s="17" t="s">
        <v>29</v>
      </c>
      <c r="AV1" s="35" t="s">
        <v>30</v>
      </c>
    </row>
    <row r="2" s="20" customFormat="1" ht="18" customHeight="1" spans="1:48">
      <c r="A2" s="31" t="s">
        <v>94</v>
      </c>
      <c r="B2" s="32" t="s">
        <v>95</v>
      </c>
      <c r="C2" s="32" t="s">
        <v>96</v>
      </c>
      <c r="D2" s="7" t="s">
        <v>97</v>
      </c>
      <c r="E2" s="7" t="s">
        <v>98</v>
      </c>
      <c r="F2" s="8">
        <v>42852</v>
      </c>
      <c r="G2" s="7" t="s">
        <v>48</v>
      </c>
      <c r="H2" s="8"/>
      <c r="I2" s="34" t="s">
        <v>37</v>
      </c>
      <c r="J2" s="21">
        <v>2000</v>
      </c>
      <c r="K2" s="22">
        <v>0</v>
      </c>
      <c r="L2" s="22">
        <v>0</v>
      </c>
      <c r="M2" s="22">
        <v>50</v>
      </c>
      <c r="N2" s="23">
        <v>20</v>
      </c>
      <c r="O2" s="15">
        <v>17</v>
      </c>
      <c r="P2" s="15">
        <v>17</v>
      </c>
      <c r="Q2" s="16">
        <v>0</v>
      </c>
      <c r="R2" s="16">
        <v>73</v>
      </c>
      <c r="S2" s="16">
        <v>0</v>
      </c>
      <c r="T2" s="16">
        <v>0</v>
      </c>
      <c r="U2" s="24">
        <v>500</v>
      </c>
      <c r="V2" s="14">
        <f t="shared" ref="V2:V6" si="0">ROUND(J2/N2*O2,2)</f>
        <v>1700</v>
      </c>
      <c r="W2" s="14">
        <f t="shared" ref="W2:W6" si="1">ROUND(K2/N2*O2,2)</f>
        <v>0</v>
      </c>
      <c r="X2" s="14">
        <f>ROUND(U2/N2*O2,2)</f>
        <v>425</v>
      </c>
      <c r="Y2" s="14">
        <f>ROUND(M2/N2*O2,2)</f>
        <v>42.5</v>
      </c>
      <c r="Z2" s="26">
        <v>0</v>
      </c>
      <c r="AA2" s="14">
        <f t="shared" ref="AA2:AA6" si="2">ROUND(L2/N2*O2,2)</f>
        <v>0</v>
      </c>
      <c r="AB2" s="26">
        <v>0</v>
      </c>
      <c r="AC2" s="14">
        <f t="shared" ref="AC2:AC6" si="3">P2*15</f>
        <v>255</v>
      </c>
      <c r="AD2" s="14">
        <v>1436.78</v>
      </c>
      <c r="AE2" s="14">
        <f t="shared" ref="AE2:AE6" si="4">ROUND(J2/21.75/8*3*T2,2)</f>
        <v>0</v>
      </c>
      <c r="AF2" s="14">
        <v>0</v>
      </c>
      <c r="AG2" s="14">
        <f t="shared" ref="AG2:AG6" si="5">IF(O2=N2,100,0)</f>
        <v>0</v>
      </c>
      <c r="AH2" s="14">
        <v>0</v>
      </c>
      <c r="AI2" s="14">
        <v>0</v>
      </c>
      <c r="AJ2" s="14">
        <v>0</v>
      </c>
      <c r="AK2" s="14">
        <v>0</v>
      </c>
      <c r="AL2" s="14">
        <f>SUM(V2:AK2)</f>
        <v>3859.28</v>
      </c>
      <c r="AM2" s="26">
        <v>126.46</v>
      </c>
      <c r="AN2" s="26">
        <v>0</v>
      </c>
      <c r="AO2" s="26">
        <v>0</v>
      </c>
      <c r="AP2" s="26">
        <v>0</v>
      </c>
      <c r="AQ2" s="26">
        <v>0</v>
      </c>
      <c r="AR2" s="26">
        <v>390.62</v>
      </c>
      <c r="AS2" s="26">
        <v>0</v>
      </c>
      <c r="AT2" s="26">
        <v>0</v>
      </c>
      <c r="AU2" s="14">
        <f t="shared" ref="AU2:AU6" si="6">SUM(AM2:AT2)</f>
        <v>517.08</v>
      </c>
      <c r="AV2" s="14">
        <f t="shared" ref="AV2:AV6" si="7">AL2-AU2</f>
        <v>3342.2</v>
      </c>
    </row>
    <row r="3" s="20" customFormat="1" ht="18" customHeight="1" spans="1:48">
      <c r="A3" s="7" t="s">
        <v>31</v>
      </c>
      <c r="B3" s="33" t="s">
        <v>99</v>
      </c>
      <c r="C3" s="33" t="s">
        <v>100</v>
      </c>
      <c r="D3" s="7" t="s">
        <v>34</v>
      </c>
      <c r="E3" s="7" t="s">
        <v>98</v>
      </c>
      <c r="F3" s="8">
        <v>42964</v>
      </c>
      <c r="G3" s="7" t="s">
        <v>48</v>
      </c>
      <c r="H3" s="8"/>
      <c r="I3" s="34" t="s">
        <v>44</v>
      </c>
      <c r="J3" s="21">
        <v>2000</v>
      </c>
      <c r="K3" s="22">
        <v>0</v>
      </c>
      <c r="L3" s="22">
        <v>0</v>
      </c>
      <c r="M3" s="22">
        <v>50</v>
      </c>
      <c r="N3" s="23">
        <v>20</v>
      </c>
      <c r="O3" s="15">
        <v>7</v>
      </c>
      <c r="P3" s="15">
        <v>0</v>
      </c>
      <c r="Q3" s="16">
        <v>0</v>
      </c>
      <c r="R3" s="16">
        <v>11</v>
      </c>
      <c r="S3" s="16">
        <v>0</v>
      </c>
      <c r="T3" s="16">
        <v>0</v>
      </c>
      <c r="U3" s="24">
        <v>500</v>
      </c>
      <c r="V3" s="14">
        <f t="shared" si="0"/>
        <v>700</v>
      </c>
      <c r="W3" s="14">
        <f t="shared" si="1"/>
        <v>0</v>
      </c>
      <c r="X3" s="14">
        <f>ROUND(U3/N3*O3,2)</f>
        <v>175</v>
      </c>
      <c r="Y3" s="14">
        <f>ROUND(M3/N3*O3,2)</f>
        <v>17.5</v>
      </c>
      <c r="Z3" s="26">
        <v>0</v>
      </c>
      <c r="AA3" s="14">
        <f t="shared" si="2"/>
        <v>0</v>
      </c>
      <c r="AB3" s="26">
        <v>50</v>
      </c>
      <c r="AC3" s="14">
        <f t="shared" si="3"/>
        <v>0</v>
      </c>
      <c r="AD3" s="14">
        <v>232.75</v>
      </c>
      <c r="AE3" s="14">
        <f t="shared" si="4"/>
        <v>0</v>
      </c>
      <c r="AF3" s="14">
        <v>0</v>
      </c>
      <c r="AG3" s="14">
        <f t="shared" si="5"/>
        <v>0</v>
      </c>
      <c r="AH3" s="14">
        <v>0</v>
      </c>
      <c r="AI3" s="14">
        <v>0</v>
      </c>
      <c r="AJ3" s="14">
        <v>0</v>
      </c>
      <c r="AK3" s="14">
        <v>0</v>
      </c>
      <c r="AL3" s="14">
        <f t="shared" ref="AL3:AL6" si="8">SUM(V3:AK3)</f>
        <v>1175.25</v>
      </c>
      <c r="AM3" s="26">
        <v>80.33</v>
      </c>
      <c r="AN3" s="26">
        <v>0</v>
      </c>
      <c r="AO3" s="26">
        <v>0</v>
      </c>
      <c r="AP3" s="26">
        <v>0</v>
      </c>
      <c r="AQ3" s="26">
        <v>0</v>
      </c>
      <c r="AR3" s="26">
        <v>0</v>
      </c>
      <c r="AS3" s="26">
        <v>55</v>
      </c>
      <c r="AT3" s="26">
        <v>0</v>
      </c>
      <c r="AU3" s="14">
        <f t="shared" si="6"/>
        <v>135.33</v>
      </c>
      <c r="AV3" s="14">
        <f t="shared" si="7"/>
        <v>1039.92</v>
      </c>
    </row>
    <row r="4" s="20" customFormat="1" ht="18" customHeight="1" spans="1:48">
      <c r="A4" s="7" t="s">
        <v>38</v>
      </c>
      <c r="B4" s="33" t="s">
        <v>101</v>
      </c>
      <c r="C4" s="33" t="s">
        <v>102</v>
      </c>
      <c r="D4" s="7" t="s">
        <v>34</v>
      </c>
      <c r="E4" s="7" t="s">
        <v>98</v>
      </c>
      <c r="F4" s="8">
        <v>42972</v>
      </c>
      <c r="G4" s="7" t="s">
        <v>36</v>
      </c>
      <c r="H4" s="8">
        <v>43531</v>
      </c>
      <c r="I4" s="34" t="s">
        <v>44</v>
      </c>
      <c r="J4" s="21">
        <v>2000</v>
      </c>
      <c r="K4" s="22">
        <v>0</v>
      </c>
      <c r="L4" s="22">
        <v>0</v>
      </c>
      <c r="M4" s="22">
        <v>50</v>
      </c>
      <c r="N4" s="23">
        <v>20</v>
      </c>
      <c r="O4" s="15">
        <v>5.625</v>
      </c>
      <c r="P4" s="15">
        <v>0</v>
      </c>
      <c r="Q4" s="16">
        <v>0</v>
      </c>
      <c r="R4" s="16">
        <v>11</v>
      </c>
      <c r="S4" s="16">
        <v>0</v>
      </c>
      <c r="T4" s="16">
        <v>0</v>
      </c>
      <c r="U4" s="24">
        <v>300</v>
      </c>
      <c r="V4" s="14">
        <f t="shared" si="0"/>
        <v>562.5</v>
      </c>
      <c r="W4" s="14">
        <f t="shared" si="1"/>
        <v>0</v>
      </c>
      <c r="X4" s="14">
        <v>0</v>
      </c>
      <c r="Y4" s="14">
        <v>0</v>
      </c>
      <c r="Z4" s="26">
        <v>0</v>
      </c>
      <c r="AA4" s="14">
        <f t="shared" si="2"/>
        <v>0</v>
      </c>
      <c r="AB4" s="26">
        <v>0</v>
      </c>
      <c r="AC4" s="14">
        <f t="shared" si="3"/>
        <v>0</v>
      </c>
      <c r="AD4" s="14">
        <v>252.87</v>
      </c>
      <c r="AE4" s="14">
        <f t="shared" si="4"/>
        <v>0</v>
      </c>
      <c r="AF4" s="14">
        <v>0</v>
      </c>
      <c r="AG4" s="14">
        <f t="shared" si="5"/>
        <v>0</v>
      </c>
      <c r="AH4" s="14">
        <v>0</v>
      </c>
      <c r="AI4" s="14">
        <v>0</v>
      </c>
      <c r="AJ4" s="14">
        <v>0</v>
      </c>
      <c r="AK4" s="14">
        <v>0</v>
      </c>
      <c r="AL4" s="14">
        <f t="shared" si="8"/>
        <v>815.37</v>
      </c>
      <c r="AM4" s="26">
        <v>68.11</v>
      </c>
      <c r="AN4" s="26">
        <v>0</v>
      </c>
      <c r="AO4" s="26">
        <v>3</v>
      </c>
      <c r="AP4" s="26">
        <v>0</v>
      </c>
      <c r="AQ4" s="26">
        <v>0</v>
      </c>
      <c r="AR4" s="26">
        <v>0</v>
      </c>
      <c r="AS4" s="26">
        <v>110</v>
      </c>
      <c r="AT4" s="26">
        <v>0</v>
      </c>
      <c r="AU4" s="14">
        <f t="shared" si="6"/>
        <v>181.11</v>
      </c>
      <c r="AV4" s="14">
        <f t="shared" si="7"/>
        <v>634.26</v>
      </c>
    </row>
    <row r="5" s="20" customFormat="1" ht="18" customHeight="1" spans="1:48">
      <c r="A5" s="7" t="s">
        <v>41</v>
      </c>
      <c r="B5" s="33" t="s">
        <v>103</v>
      </c>
      <c r="C5" s="33" t="s">
        <v>104</v>
      </c>
      <c r="D5" s="7" t="s">
        <v>34</v>
      </c>
      <c r="E5" s="7" t="s">
        <v>98</v>
      </c>
      <c r="F5" s="8">
        <v>43156</v>
      </c>
      <c r="G5" s="7" t="s">
        <v>48</v>
      </c>
      <c r="H5" s="8"/>
      <c r="I5" s="34" t="s">
        <v>37</v>
      </c>
      <c r="J5" s="21">
        <v>2000</v>
      </c>
      <c r="K5" s="22">
        <v>0</v>
      </c>
      <c r="L5" s="22">
        <v>0</v>
      </c>
      <c r="M5" s="22">
        <v>0</v>
      </c>
      <c r="N5" s="23">
        <v>20</v>
      </c>
      <c r="O5" s="15">
        <v>16.625</v>
      </c>
      <c r="P5" s="15">
        <v>0</v>
      </c>
      <c r="Q5" s="16">
        <v>0</v>
      </c>
      <c r="R5" s="16">
        <v>76.75</v>
      </c>
      <c r="S5" s="16">
        <v>0</v>
      </c>
      <c r="T5" s="16">
        <v>0</v>
      </c>
      <c r="U5" s="24">
        <v>500</v>
      </c>
      <c r="V5" s="14">
        <f t="shared" si="0"/>
        <v>1662.5</v>
      </c>
      <c r="W5" s="14">
        <f t="shared" si="1"/>
        <v>0</v>
      </c>
      <c r="X5" s="14">
        <f t="shared" ref="X5:X6" si="9">ROUND(U5/N5*O5,2)</f>
        <v>415.63</v>
      </c>
      <c r="Y5" s="14">
        <f t="shared" ref="Y5:Y6" si="10">ROUND(M5/N5*O5,2)</f>
        <v>0</v>
      </c>
      <c r="Z5" s="26">
        <v>0</v>
      </c>
      <c r="AA5" s="14">
        <f t="shared" si="2"/>
        <v>0</v>
      </c>
      <c r="AB5" s="26">
        <v>0</v>
      </c>
      <c r="AC5" s="14">
        <f t="shared" si="3"/>
        <v>0</v>
      </c>
      <c r="AD5" s="14">
        <v>1557.47</v>
      </c>
      <c r="AE5" s="14">
        <f t="shared" si="4"/>
        <v>0</v>
      </c>
      <c r="AF5" s="14">
        <v>0</v>
      </c>
      <c r="AG5" s="14">
        <f t="shared" si="5"/>
        <v>0</v>
      </c>
      <c r="AH5" s="14">
        <v>0</v>
      </c>
      <c r="AI5" s="14">
        <v>0</v>
      </c>
      <c r="AJ5" s="14">
        <v>0</v>
      </c>
      <c r="AK5" s="14">
        <v>0</v>
      </c>
      <c r="AL5" s="14">
        <f t="shared" si="8"/>
        <v>3635.6</v>
      </c>
      <c r="AM5" s="26">
        <v>10.2</v>
      </c>
      <c r="AN5" s="26">
        <v>0</v>
      </c>
      <c r="AO5" s="26">
        <v>0</v>
      </c>
      <c r="AP5" s="26">
        <v>0</v>
      </c>
      <c r="AQ5" s="26">
        <v>0</v>
      </c>
      <c r="AR5" s="26">
        <v>0</v>
      </c>
      <c r="AS5" s="26">
        <v>55</v>
      </c>
      <c r="AT5" s="26">
        <v>0</v>
      </c>
      <c r="AU5" s="14">
        <f t="shared" si="6"/>
        <v>65.2</v>
      </c>
      <c r="AV5" s="14">
        <f t="shared" si="7"/>
        <v>3570.4</v>
      </c>
    </row>
    <row r="6" s="20" customFormat="1" ht="18" customHeight="1" spans="1:48">
      <c r="A6" s="7" t="s">
        <v>45</v>
      </c>
      <c r="B6" s="33" t="s">
        <v>105</v>
      </c>
      <c r="C6" s="33" t="s">
        <v>106</v>
      </c>
      <c r="D6" s="7" t="s">
        <v>34</v>
      </c>
      <c r="E6" s="7" t="s">
        <v>98</v>
      </c>
      <c r="F6" s="8">
        <v>43198</v>
      </c>
      <c r="G6" s="7" t="s">
        <v>48</v>
      </c>
      <c r="H6" s="8"/>
      <c r="I6" s="34" t="s">
        <v>37</v>
      </c>
      <c r="J6" s="21">
        <v>2000</v>
      </c>
      <c r="K6" s="22">
        <v>0</v>
      </c>
      <c r="L6" s="22">
        <v>0</v>
      </c>
      <c r="M6" s="22">
        <v>0</v>
      </c>
      <c r="N6" s="23">
        <v>20</v>
      </c>
      <c r="O6" s="15">
        <v>14.5</v>
      </c>
      <c r="P6" s="15">
        <v>0</v>
      </c>
      <c r="Q6" s="16">
        <v>0</v>
      </c>
      <c r="R6" s="16">
        <v>52</v>
      </c>
      <c r="S6" s="16">
        <v>0</v>
      </c>
      <c r="T6" s="16">
        <v>0</v>
      </c>
      <c r="U6" s="24">
        <v>700</v>
      </c>
      <c r="V6" s="14">
        <f t="shared" si="0"/>
        <v>1450</v>
      </c>
      <c r="W6" s="14">
        <f t="shared" si="1"/>
        <v>0</v>
      </c>
      <c r="X6" s="14">
        <f t="shared" si="9"/>
        <v>507.5</v>
      </c>
      <c r="Y6" s="14">
        <f t="shared" si="10"/>
        <v>0</v>
      </c>
      <c r="Z6" s="26">
        <v>0</v>
      </c>
      <c r="AA6" s="14">
        <f t="shared" si="2"/>
        <v>0</v>
      </c>
      <c r="AB6" s="26">
        <v>0</v>
      </c>
      <c r="AC6" s="14">
        <f t="shared" si="3"/>
        <v>0</v>
      </c>
      <c r="AD6" s="14">
        <v>1007.19</v>
      </c>
      <c r="AE6" s="14">
        <f t="shared" si="4"/>
        <v>0</v>
      </c>
      <c r="AF6" s="14">
        <v>0</v>
      </c>
      <c r="AG6" s="14">
        <f t="shared" si="5"/>
        <v>0</v>
      </c>
      <c r="AH6" s="14">
        <v>0</v>
      </c>
      <c r="AI6" s="14">
        <v>0</v>
      </c>
      <c r="AJ6" s="14">
        <v>0</v>
      </c>
      <c r="AK6" s="14">
        <v>0</v>
      </c>
      <c r="AL6" s="14">
        <f t="shared" si="8"/>
        <v>2964.69</v>
      </c>
      <c r="AM6" s="26">
        <v>68.43</v>
      </c>
      <c r="AN6" s="26">
        <v>0</v>
      </c>
      <c r="AO6" s="26">
        <v>0</v>
      </c>
      <c r="AP6" s="26">
        <v>0</v>
      </c>
      <c r="AQ6" s="26">
        <v>0</v>
      </c>
      <c r="AR6" s="26">
        <v>0</v>
      </c>
      <c r="AS6" s="26">
        <v>55</v>
      </c>
      <c r="AT6" s="26">
        <v>0</v>
      </c>
      <c r="AU6" s="14">
        <f t="shared" si="6"/>
        <v>123.43</v>
      </c>
      <c r="AV6" s="14">
        <f t="shared" si="7"/>
        <v>2841.26</v>
      </c>
    </row>
  </sheetData>
  <conditionalFormatting sqref="A1:C1">
    <cfRule type="duplicateValues" dxfId="0" priority="3"/>
  </conditionalFormatting>
  <conditionalFormatting sqref="A2:C6">
    <cfRule type="duplicateValues" dxfId="0" priority="4"/>
  </conditionalFormatting>
  <dataValidations count="2">
    <dataValidation type="list" allowBlank="1" showInputMessage="1" showErrorMessage="1" sqref="E2:E6">
      <formula1>"1A,1B,1C,2A1,2A2,2B1,2B2,3A,3B,3C"</formula1>
    </dataValidation>
    <dataValidation type="list" allowBlank="1" showInputMessage="1" showErrorMessage="1" sqref="G2:G6">
      <formula1>"在职,离职,自离,辞退"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X6"/>
  <sheetViews>
    <sheetView workbookViewId="0">
      <pane xSplit="6" ySplit="1" topLeftCell="AI2" activePane="bottomRight" state="frozen"/>
      <selection/>
      <selection pane="topRight"/>
      <selection pane="bottomLeft"/>
      <selection pane="bottomRight" activeCell="AM1" sqref="AM1"/>
    </sheetView>
  </sheetViews>
  <sheetFormatPr defaultColWidth="9" defaultRowHeight="14.4" outlineLevelRow="5"/>
  <cols>
    <col min="1" max="26" width="12.5" customWidth="1"/>
    <col min="27" max="28" width="14.8796296296296" customWidth="1"/>
    <col min="29" max="33" width="12.5" customWidth="1"/>
    <col min="34" max="34" width="15.75" customWidth="1"/>
    <col min="35" max="48" width="12.5" customWidth="1"/>
    <col min="49" max="49" width="10.8796296296296" customWidth="1"/>
  </cols>
  <sheetData>
    <row r="1" s="1" customFormat="1" ht="28.8" spans="1:50">
      <c r="A1" s="3" t="s">
        <v>0</v>
      </c>
      <c r="B1" s="3" t="s">
        <v>3</v>
      </c>
      <c r="C1" s="4" t="s">
        <v>4</v>
      </c>
      <c r="D1" s="4" t="s">
        <v>5</v>
      </c>
      <c r="E1" s="4" t="s">
        <v>6</v>
      </c>
      <c r="F1" s="5" t="s">
        <v>7</v>
      </c>
      <c r="G1" s="4" t="s">
        <v>8</v>
      </c>
      <c r="H1" s="11" t="s">
        <v>107</v>
      </c>
      <c r="I1" s="11" t="s">
        <v>108</v>
      </c>
      <c r="J1" s="11" t="s">
        <v>109</v>
      </c>
      <c r="K1" s="11" t="s">
        <v>110</v>
      </c>
      <c r="L1" s="6" t="s">
        <v>111</v>
      </c>
      <c r="M1" s="12" t="s">
        <v>112</v>
      </c>
      <c r="N1" s="12" t="s">
        <v>113</v>
      </c>
      <c r="O1" s="12" t="s">
        <v>114</v>
      </c>
      <c r="P1" s="12" t="s">
        <v>115</v>
      </c>
      <c r="Q1" s="12" t="s">
        <v>116</v>
      </c>
      <c r="R1" s="12" t="s">
        <v>117</v>
      </c>
      <c r="S1" s="12" t="s">
        <v>118</v>
      </c>
      <c r="T1" s="12" t="s">
        <v>119</v>
      </c>
      <c r="U1" s="13" t="s">
        <v>16</v>
      </c>
      <c r="V1" s="13" t="s">
        <v>81</v>
      </c>
      <c r="W1" s="13" t="s">
        <v>82</v>
      </c>
      <c r="X1" s="13" t="s">
        <v>83</v>
      </c>
      <c r="Y1" s="13" t="s">
        <v>17</v>
      </c>
      <c r="Z1" s="13" t="s">
        <v>84</v>
      </c>
      <c r="AA1" s="13" t="s">
        <v>18</v>
      </c>
      <c r="AB1" s="13" t="s">
        <v>85</v>
      </c>
      <c r="AC1" s="13" t="s">
        <v>120</v>
      </c>
      <c r="AD1" s="13" t="s">
        <v>121</v>
      </c>
      <c r="AE1" s="13" t="s">
        <v>87</v>
      </c>
      <c r="AF1" s="13" t="s">
        <v>88</v>
      </c>
      <c r="AG1" s="13" t="s">
        <v>89</v>
      </c>
      <c r="AH1" s="13" t="s">
        <v>90</v>
      </c>
      <c r="AI1" s="13" t="s">
        <v>91</v>
      </c>
      <c r="AJ1" s="13" t="s">
        <v>92</v>
      </c>
      <c r="AK1" s="13" t="s">
        <v>19</v>
      </c>
      <c r="AL1" s="13" t="s">
        <v>20</v>
      </c>
      <c r="AM1" s="17" t="s">
        <v>122</v>
      </c>
      <c r="AN1" s="18" t="s">
        <v>123</v>
      </c>
      <c r="AO1" s="17" t="s">
        <v>124</v>
      </c>
      <c r="AP1" s="17" t="s">
        <v>125</v>
      </c>
      <c r="AQ1" s="17" t="s">
        <v>126</v>
      </c>
      <c r="AR1" s="17" t="s">
        <v>127</v>
      </c>
      <c r="AS1" s="17" t="s">
        <v>128</v>
      </c>
      <c r="AT1" s="17" t="s">
        <v>129</v>
      </c>
      <c r="AU1" s="11" t="s">
        <v>30</v>
      </c>
      <c r="AV1" s="11" t="s">
        <v>130</v>
      </c>
      <c r="AW1" s="11" t="s">
        <v>131</v>
      </c>
      <c r="AX1" s="27"/>
    </row>
    <row r="2" s="20" customFormat="1" ht="18" customHeight="1" spans="1:50">
      <c r="A2" s="7" t="s">
        <v>132</v>
      </c>
      <c r="B2" s="7" t="s">
        <v>34</v>
      </c>
      <c r="C2" s="7" t="s">
        <v>98</v>
      </c>
      <c r="D2" s="8">
        <v>43204</v>
      </c>
      <c r="E2" s="7" t="s">
        <v>48</v>
      </c>
      <c r="F2" s="8" t="s">
        <v>49</v>
      </c>
      <c r="G2" s="9" t="s">
        <v>133</v>
      </c>
      <c r="H2" s="21">
        <v>2000</v>
      </c>
      <c r="I2" s="22">
        <v>0</v>
      </c>
      <c r="J2" s="22">
        <v>0</v>
      </c>
      <c r="K2" s="22">
        <v>0</v>
      </c>
      <c r="L2" s="23">
        <v>20</v>
      </c>
      <c r="M2" s="15">
        <v>9.875</v>
      </c>
      <c r="N2" s="15">
        <v>0</v>
      </c>
      <c r="O2" s="16">
        <v>0</v>
      </c>
      <c r="P2" s="16">
        <v>5</v>
      </c>
      <c r="Q2" s="16">
        <v>22</v>
      </c>
      <c r="R2" s="16">
        <v>0</v>
      </c>
      <c r="S2" s="16">
        <v>0</v>
      </c>
      <c r="T2" s="24">
        <v>500</v>
      </c>
      <c r="U2" s="14">
        <f>ROUND(H2/L2*M2,2)</f>
        <v>987.5</v>
      </c>
      <c r="V2" s="14">
        <f>ROUND(I2/L2*M2,2)</f>
        <v>0</v>
      </c>
      <c r="W2" s="14">
        <f>ROUND(T2/L2*M2,2)</f>
        <v>246.88</v>
      </c>
      <c r="X2" s="14">
        <f>ROUND(K2/L2*M2,2)</f>
        <v>0</v>
      </c>
      <c r="Y2" s="26">
        <v>0</v>
      </c>
      <c r="Z2" s="14">
        <f>ROUND(J2/L2*M2,2)</f>
        <v>0</v>
      </c>
      <c r="AA2" s="26">
        <v>0</v>
      </c>
      <c r="AB2" s="14">
        <f>N2*15</f>
        <v>0</v>
      </c>
      <c r="AC2" s="14">
        <f>ROUND(H2/21.75/8*1.5*P2,2)</f>
        <v>86.21</v>
      </c>
      <c r="AD2" s="14">
        <f>ROUND(H2/21.75/8*2*Q2,2)</f>
        <v>505.75</v>
      </c>
      <c r="AE2" s="14">
        <f>ROUND(H2/21.75/8*3*S2,2)</f>
        <v>0</v>
      </c>
      <c r="AF2" s="14">
        <v>0</v>
      </c>
      <c r="AG2" s="14">
        <f>IF(M2=L2,100,0)</f>
        <v>0</v>
      </c>
      <c r="AH2" s="14">
        <v>0</v>
      </c>
      <c r="AI2" s="14">
        <v>0</v>
      </c>
      <c r="AJ2" s="14">
        <v>0</v>
      </c>
      <c r="AK2" s="24">
        <v>0</v>
      </c>
      <c r="AL2" s="14">
        <f>SUM(U2:AK2)</f>
        <v>1826.34</v>
      </c>
      <c r="AM2" s="24">
        <v>26.45</v>
      </c>
      <c r="AN2" s="26">
        <v>0</v>
      </c>
      <c r="AO2" s="24">
        <v>0</v>
      </c>
      <c r="AP2" s="26">
        <v>0</v>
      </c>
      <c r="AQ2" s="26">
        <v>0</v>
      </c>
      <c r="AR2" s="26">
        <v>55</v>
      </c>
      <c r="AS2" s="26">
        <v>0</v>
      </c>
      <c r="AT2" s="14">
        <f>SUM(AM2:AS2)</f>
        <v>81.45</v>
      </c>
      <c r="AU2" s="14">
        <f>AL2-AT2</f>
        <v>1744.89</v>
      </c>
      <c r="AV2" s="14">
        <v>905.12</v>
      </c>
      <c r="AW2" s="14">
        <v>100</v>
      </c>
      <c r="AX2" s="28"/>
    </row>
    <row r="3" s="20" customFormat="1" ht="18" customHeight="1" spans="1:50">
      <c r="A3" s="7" t="s">
        <v>134</v>
      </c>
      <c r="B3" s="7" t="s">
        <v>135</v>
      </c>
      <c r="C3" s="7" t="s">
        <v>98</v>
      </c>
      <c r="D3" s="8">
        <v>43204</v>
      </c>
      <c r="E3" s="7" t="s">
        <v>48</v>
      </c>
      <c r="F3" s="8" t="s">
        <v>49</v>
      </c>
      <c r="G3" s="9" t="s">
        <v>133</v>
      </c>
      <c r="H3" s="21">
        <v>2000</v>
      </c>
      <c r="I3" s="22">
        <v>0</v>
      </c>
      <c r="J3" s="22">
        <v>0</v>
      </c>
      <c r="K3" s="22">
        <v>0</v>
      </c>
      <c r="L3" s="23">
        <v>20</v>
      </c>
      <c r="M3" s="15">
        <v>15.5</v>
      </c>
      <c r="N3" s="15">
        <v>0</v>
      </c>
      <c r="O3" s="16">
        <v>0</v>
      </c>
      <c r="P3" s="16">
        <v>6.5</v>
      </c>
      <c r="Q3" s="16">
        <v>12.25</v>
      </c>
      <c r="R3" s="16">
        <v>0</v>
      </c>
      <c r="S3" s="16">
        <v>0</v>
      </c>
      <c r="T3" s="24">
        <v>500</v>
      </c>
      <c r="U3" s="14">
        <f>ROUND(H3/L3*M3,2)</f>
        <v>1550</v>
      </c>
      <c r="V3" s="14">
        <f>ROUND(I3/L3*M3,2)</f>
        <v>0</v>
      </c>
      <c r="W3" s="14">
        <f>ROUND(T3/L3*M3,2)</f>
        <v>387.5</v>
      </c>
      <c r="X3" s="14">
        <f>ROUND(K3/L3*M3,2)</f>
        <v>0</v>
      </c>
      <c r="Y3" s="26">
        <v>0</v>
      </c>
      <c r="Z3" s="14">
        <f>ROUND(J3/L3*M3,2)</f>
        <v>0</v>
      </c>
      <c r="AA3" s="26">
        <v>0</v>
      </c>
      <c r="AB3" s="14">
        <f>N3*15</f>
        <v>0</v>
      </c>
      <c r="AC3" s="14">
        <f>ROUND(H3/21.75/8*1.5*P3,2)</f>
        <v>112.07</v>
      </c>
      <c r="AD3" s="14">
        <f>ROUND(H3/21.75/8*2*Q3,2)</f>
        <v>281.61</v>
      </c>
      <c r="AE3" s="14">
        <f>ROUND(H3/21.75/8*3*S3,2)</f>
        <v>0</v>
      </c>
      <c r="AF3" s="14">
        <v>0</v>
      </c>
      <c r="AG3" s="14">
        <f>IF(M3=L3,100,0)</f>
        <v>0</v>
      </c>
      <c r="AH3" s="14">
        <v>0</v>
      </c>
      <c r="AI3" s="14">
        <v>0</v>
      </c>
      <c r="AJ3" s="14">
        <v>0</v>
      </c>
      <c r="AK3" s="24">
        <v>0</v>
      </c>
      <c r="AL3" s="14">
        <f>SUM(U3:AK3)</f>
        <v>2331.18</v>
      </c>
      <c r="AM3" s="24">
        <v>106.14</v>
      </c>
      <c r="AN3" s="26">
        <v>0</v>
      </c>
      <c r="AO3" s="24">
        <v>0</v>
      </c>
      <c r="AP3" s="26">
        <v>0</v>
      </c>
      <c r="AQ3" s="26">
        <v>0</v>
      </c>
      <c r="AR3" s="26">
        <v>55</v>
      </c>
      <c r="AS3" s="26">
        <v>0</v>
      </c>
      <c r="AT3" s="14">
        <f>SUM(AM3:AS3)</f>
        <v>161.14</v>
      </c>
      <c r="AU3" s="14">
        <f>AL3-AT3</f>
        <v>2170.04</v>
      </c>
      <c r="AV3" s="14">
        <v>905.12</v>
      </c>
      <c r="AW3" s="14">
        <v>100</v>
      </c>
      <c r="AX3" s="28"/>
    </row>
    <row r="4" s="20" customFormat="1" ht="18" customHeight="1" spans="1:50">
      <c r="A4" s="7" t="s">
        <v>136</v>
      </c>
      <c r="B4" s="7" t="s">
        <v>34</v>
      </c>
      <c r="C4" s="7" t="s">
        <v>137</v>
      </c>
      <c r="D4" s="8">
        <v>43350</v>
      </c>
      <c r="E4" s="7" t="s">
        <v>48</v>
      </c>
      <c r="F4" s="8" t="s">
        <v>49</v>
      </c>
      <c r="G4" s="9" t="s">
        <v>133</v>
      </c>
      <c r="H4" s="21">
        <v>1800</v>
      </c>
      <c r="I4" s="22">
        <v>0</v>
      </c>
      <c r="J4" s="22">
        <v>0</v>
      </c>
      <c r="K4" s="22">
        <v>0</v>
      </c>
      <c r="L4" s="23">
        <v>20</v>
      </c>
      <c r="M4" s="15">
        <v>9.875</v>
      </c>
      <c r="N4" s="15">
        <v>0</v>
      </c>
      <c r="O4" s="16">
        <v>0</v>
      </c>
      <c r="P4" s="16">
        <v>15</v>
      </c>
      <c r="Q4" s="16">
        <v>8.5</v>
      </c>
      <c r="R4" s="16">
        <v>0</v>
      </c>
      <c r="S4" s="16">
        <v>0</v>
      </c>
      <c r="T4" s="24">
        <v>300</v>
      </c>
      <c r="U4" s="14">
        <f>ROUND(H4/L4*M4,2)</f>
        <v>888.75</v>
      </c>
      <c r="V4" s="14">
        <f>ROUND(I4/L4*M4,2)</f>
        <v>0</v>
      </c>
      <c r="W4" s="14">
        <f>ROUND(T4/L4*M4,2)</f>
        <v>148.13</v>
      </c>
      <c r="X4" s="14">
        <f>ROUND(K4/L4*M4,2)</f>
        <v>0</v>
      </c>
      <c r="Y4" s="26">
        <v>0</v>
      </c>
      <c r="Z4" s="14">
        <f>ROUND(J4/L4*M4,2)</f>
        <v>0</v>
      </c>
      <c r="AA4" s="26">
        <v>0</v>
      </c>
      <c r="AB4" s="14">
        <f>N4*15</f>
        <v>0</v>
      </c>
      <c r="AC4" s="14">
        <f>ROUND(H4/21.75/8*1.5*P4,2)</f>
        <v>232.76</v>
      </c>
      <c r="AD4" s="14">
        <f>ROUND(H4/21.75/8*2*Q4,2)</f>
        <v>175.86</v>
      </c>
      <c r="AE4" s="14">
        <f>ROUND(H4/21.75/8*3*S4,2)</f>
        <v>0</v>
      </c>
      <c r="AF4" s="14">
        <v>0</v>
      </c>
      <c r="AG4" s="14">
        <f>IF(M4=L4,100,0)</f>
        <v>0</v>
      </c>
      <c r="AH4" s="14">
        <v>0</v>
      </c>
      <c r="AI4" s="14">
        <v>0</v>
      </c>
      <c r="AJ4" s="14">
        <v>0</v>
      </c>
      <c r="AK4" s="24">
        <v>0</v>
      </c>
      <c r="AL4" s="14">
        <f>SUM(U4:AK4)</f>
        <v>1445.5</v>
      </c>
      <c r="AM4" s="24">
        <v>28.88</v>
      </c>
      <c r="AN4" s="26">
        <v>0</v>
      </c>
      <c r="AO4" s="24">
        <v>0</v>
      </c>
      <c r="AP4" s="26">
        <v>0</v>
      </c>
      <c r="AQ4" s="26">
        <v>0</v>
      </c>
      <c r="AR4" s="26">
        <v>55</v>
      </c>
      <c r="AS4" s="26">
        <v>0</v>
      </c>
      <c r="AT4" s="14">
        <f>SUM(AM4:AS4)</f>
        <v>83.88</v>
      </c>
      <c r="AU4" s="14">
        <f>AL4-AT4</f>
        <v>1361.62</v>
      </c>
      <c r="AV4" s="14">
        <v>905.12</v>
      </c>
      <c r="AW4" s="14">
        <v>100</v>
      </c>
      <c r="AX4" s="28"/>
    </row>
    <row r="5" s="20" customFormat="1" ht="18" customHeight="1" spans="1:50">
      <c r="A5" s="7" t="s">
        <v>138</v>
      </c>
      <c r="B5" s="7" t="s">
        <v>34</v>
      </c>
      <c r="C5" s="7" t="s">
        <v>137</v>
      </c>
      <c r="D5" s="8">
        <v>43351</v>
      </c>
      <c r="E5" s="7" t="s">
        <v>48</v>
      </c>
      <c r="F5" s="8" t="s">
        <v>49</v>
      </c>
      <c r="G5" s="9" t="s">
        <v>133</v>
      </c>
      <c r="H5" s="21">
        <v>1800</v>
      </c>
      <c r="I5" s="22">
        <v>0</v>
      </c>
      <c r="J5" s="22">
        <v>0</v>
      </c>
      <c r="K5" s="22">
        <v>0</v>
      </c>
      <c r="L5" s="23">
        <v>20</v>
      </c>
      <c r="M5" s="15">
        <v>13</v>
      </c>
      <c r="N5" s="15">
        <v>11</v>
      </c>
      <c r="O5" s="16">
        <v>0</v>
      </c>
      <c r="P5" s="16">
        <v>21</v>
      </c>
      <c r="Q5" s="16">
        <v>22</v>
      </c>
      <c r="R5" s="16">
        <v>0</v>
      </c>
      <c r="S5" s="16">
        <v>0</v>
      </c>
      <c r="T5" s="24">
        <v>200</v>
      </c>
      <c r="U5" s="14">
        <f>ROUND(H5/L5*M5,2)</f>
        <v>1170</v>
      </c>
      <c r="V5" s="14">
        <f>ROUND(I5/L5*M5,2)</f>
        <v>0</v>
      </c>
      <c r="W5" s="14">
        <f>ROUND(T5/L5*M5,2)</f>
        <v>130</v>
      </c>
      <c r="X5" s="14">
        <f>ROUND(K5/L5*M5,2)</f>
        <v>0</v>
      </c>
      <c r="Y5" s="26">
        <v>0</v>
      </c>
      <c r="Z5" s="14">
        <f>ROUND(J5/L5*M5,2)</f>
        <v>0</v>
      </c>
      <c r="AA5" s="26">
        <v>0</v>
      </c>
      <c r="AB5" s="14">
        <f>N5*15</f>
        <v>165</v>
      </c>
      <c r="AC5" s="14">
        <f>ROUND(H5/21.75/8*1.5*P5,2)</f>
        <v>325.86</v>
      </c>
      <c r="AD5" s="14">
        <f>ROUND(H5/21.75/8*2*Q5,2)</f>
        <v>455.17</v>
      </c>
      <c r="AE5" s="14">
        <f>ROUND(H5/21.75/8*3*S5,2)</f>
        <v>0</v>
      </c>
      <c r="AF5" s="14">
        <v>0</v>
      </c>
      <c r="AG5" s="14">
        <f>IF(M5=L5,100,0)</f>
        <v>0</v>
      </c>
      <c r="AH5" s="14">
        <v>0</v>
      </c>
      <c r="AI5" s="14">
        <v>0</v>
      </c>
      <c r="AJ5" s="14">
        <v>0</v>
      </c>
      <c r="AK5" s="24">
        <v>0</v>
      </c>
      <c r="AL5" s="14">
        <f>SUM(U5:AK5)</f>
        <v>2246.03</v>
      </c>
      <c r="AM5" s="24">
        <v>0</v>
      </c>
      <c r="AN5" s="26">
        <v>0</v>
      </c>
      <c r="AO5" s="24">
        <v>0</v>
      </c>
      <c r="AP5" s="26">
        <v>0</v>
      </c>
      <c r="AQ5" s="26">
        <v>0</v>
      </c>
      <c r="AR5" s="26">
        <v>55</v>
      </c>
      <c r="AS5" s="26">
        <v>0</v>
      </c>
      <c r="AT5" s="14">
        <f>SUM(AM5:AS5)</f>
        <v>55</v>
      </c>
      <c r="AU5" s="14">
        <f>AL5-AT5</f>
        <v>2191.03</v>
      </c>
      <c r="AV5" s="14">
        <v>905.12</v>
      </c>
      <c r="AW5" s="14">
        <v>100</v>
      </c>
      <c r="AX5" s="28"/>
    </row>
    <row r="6" spans="20:49">
      <c r="T6" s="25">
        <f t="shared" ref="T6:AV6" si="0">SUM(T2:T5)</f>
        <v>1500</v>
      </c>
      <c r="U6" s="25">
        <f t="shared" si="0"/>
        <v>4596.25</v>
      </c>
      <c r="V6" s="25">
        <f t="shared" si="0"/>
        <v>0</v>
      </c>
      <c r="W6" s="25">
        <f t="shared" si="0"/>
        <v>912.51</v>
      </c>
      <c r="X6" s="25">
        <f t="shared" si="0"/>
        <v>0</v>
      </c>
      <c r="Y6" s="25">
        <f t="shared" si="0"/>
        <v>0</v>
      </c>
      <c r="Z6" s="25">
        <f t="shared" si="0"/>
        <v>0</v>
      </c>
      <c r="AA6" s="25">
        <f t="shared" si="0"/>
        <v>0</v>
      </c>
      <c r="AB6" s="25">
        <f t="shared" si="0"/>
        <v>165</v>
      </c>
      <c r="AC6" s="25">
        <f t="shared" si="0"/>
        <v>756.9</v>
      </c>
      <c r="AD6" s="25">
        <f t="shared" si="0"/>
        <v>1418.39</v>
      </c>
      <c r="AE6" s="25">
        <f t="shared" si="0"/>
        <v>0</v>
      </c>
      <c r="AF6" s="25">
        <f t="shared" si="0"/>
        <v>0</v>
      </c>
      <c r="AG6" s="25">
        <f t="shared" si="0"/>
        <v>0</v>
      </c>
      <c r="AH6" s="25">
        <f t="shared" si="0"/>
        <v>0</v>
      </c>
      <c r="AI6" s="25">
        <f t="shared" si="0"/>
        <v>0</v>
      </c>
      <c r="AJ6" s="25">
        <f t="shared" si="0"/>
        <v>0</v>
      </c>
      <c r="AK6" s="25">
        <f t="shared" si="0"/>
        <v>0</v>
      </c>
      <c r="AL6" s="25">
        <f t="shared" si="0"/>
        <v>7849.05</v>
      </c>
      <c r="AM6" s="25">
        <f t="shared" si="0"/>
        <v>161.47</v>
      </c>
      <c r="AN6" s="25">
        <f t="shared" si="0"/>
        <v>0</v>
      </c>
      <c r="AO6" s="25">
        <f t="shared" si="0"/>
        <v>0</v>
      </c>
      <c r="AP6" s="25">
        <f t="shared" si="0"/>
        <v>0</v>
      </c>
      <c r="AQ6" s="25">
        <f t="shared" si="0"/>
        <v>0</v>
      </c>
      <c r="AR6" s="25">
        <f t="shared" si="0"/>
        <v>220</v>
      </c>
      <c r="AS6" s="25">
        <f t="shared" si="0"/>
        <v>0</v>
      </c>
      <c r="AT6" s="25">
        <f t="shared" si="0"/>
        <v>381.47</v>
      </c>
      <c r="AU6" s="25">
        <f t="shared" si="0"/>
        <v>7467.58</v>
      </c>
      <c r="AV6" s="25">
        <f t="shared" si="0"/>
        <v>3620.48</v>
      </c>
      <c r="AW6" s="25"/>
    </row>
  </sheetData>
  <conditionalFormatting sqref="A1">
    <cfRule type="duplicateValues" dxfId="0" priority="3"/>
  </conditionalFormatting>
  <conditionalFormatting sqref="A2:A5">
    <cfRule type="duplicateValues" dxfId="0" priority="1"/>
  </conditionalFormatting>
  <dataValidations count="2">
    <dataValidation type="list" allowBlank="1" showInputMessage="1" showErrorMessage="1" sqref="C2:C3">
      <formula1>"1A,1B,1C,2A1,2A2,2B1,2B2,3A,3B,3C"</formula1>
    </dataValidation>
    <dataValidation type="list" allowBlank="1" showInputMessage="1" showErrorMessage="1" sqref="E2:E5">
      <formula1>"在职,离职,自离,辞退"</formula1>
    </dataValidation>
  </dataValidation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4"/>
  <sheetViews>
    <sheetView workbookViewId="0">
      <pane xSplit="6" ySplit="1" topLeftCell="T2" activePane="bottomRight" state="frozen"/>
      <selection/>
      <selection pane="topRight"/>
      <selection pane="bottomLeft"/>
      <selection pane="bottomRight" activeCell="AC1" sqref="AC$1:AC$1048576"/>
    </sheetView>
  </sheetViews>
  <sheetFormatPr defaultColWidth="9" defaultRowHeight="14.4" outlineLevelRow="3"/>
  <cols>
    <col min="4" max="4" width="16.25" customWidth="1"/>
    <col min="6" max="6" width="12.75" customWidth="1"/>
    <col min="7" max="7" width="15" customWidth="1"/>
    <col min="15" max="15" width="10.5" customWidth="1"/>
    <col min="19" max="19" width="10.5" customWidth="1"/>
    <col min="29" max="29" width="10" customWidth="1"/>
  </cols>
  <sheetData>
    <row r="1" s="1" customFormat="1" ht="28.8" spans="1:29">
      <c r="A1" s="3" t="s">
        <v>0</v>
      </c>
      <c r="B1" s="3" t="s">
        <v>3</v>
      </c>
      <c r="C1" s="4" t="s">
        <v>4</v>
      </c>
      <c r="D1" s="4" t="s">
        <v>5</v>
      </c>
      <c r="E1" s="4" t="s">
        <v>6</v>
      </c>
      <c r="F1" s="5" t="s">
        <v>7</v>
      </c>
      <c r="G1" s="4" t="s">
        <v>8</v>
      </c>
      <c r="H1" s="6" t="s">
        <v>139</v>
      </c>
      <c r="I1" s="11" t="s">
        <v>111</v>
      </c>
      <c r="J1" s="12" t="s">
        <v>112</v>
      </c>
      <c r="K1" s="12" t="s">
        <v>114</v>
      </c>
      <c r="L1" s="12" t="s">
        <v>115</v>
      </c>
      <c r="M1" s="12" t="s">
        <v>118</v>
      </c>
      <c r="N1" s="12" t="s">
        <v>140</v>
      </c>
      <c r="O1" s="13" t="s">
        <v>141</v>
      </c>
      <c r="P1" s="13" t="s">
        <v>142</v>
      </c>
      <c r="Q1" s="13" t="s">
        <v>143</v>
      </c>
      <c r="R1" s="13" t="s">
        <v>144</v>
      </c>
      <c r="S1" s="13" t="s">
        <v>145</v>
      </c>
      <c r="T1" s="13" t="s">
        <v>146</v>
      </c>
      <c r="U1" s="17" t="s">
        <v>122</v>
      </c>
      <c r="V1" s="18" t="s">
        <v>123</v>
      </c>
      <c r="W1" s="17" t="s">
        <v>124</v>
      </c>
      <c r="X1" s="17" t="s">
        <v>125</v>
      </c>
      <c r="Y1" s="17" t="s">
        <v>126</v>
      </c>
      <c r="Z1" s="17" t="s">
        <v>127</v>
      </c>
      <c r="AA1" s="17" t="s">
        <v>128</v>
      </c>
      <c r="AB1" s="17" t="s">
        <v>129</v>
      </c>
      <c r="AC1" s="11" t="s">
        <v>30</v>
      </c>
    </row>
    <row r="2" s="2" customFormat="1" ht="18.75" customHeight="1" spans="1:29">
      <c r="A2" s="7" t="s">
        <v>147</v>
      </c>
      <c r="B2" s="7" t="s">
        <v>34</v>
      </c>
      <c r="C2" s="7" t="s">
        <v>35</v>
      </c>
      <c r="D2" s="8" t="s">
        <v>148</v>
      </c>
      <c r="E2" s="7" t="s">
        <v>36</v>
      </c>
      <c r="F2" s="8" t="s">
        <v>149</v>
      </c>
      <c r="G2" s="9" t="s">
        <v>133</v>
      </c>
      <c r="H2" s="10">
        <v>14</v>
      </c>
      <c r="I2" s="14">
        <v>20</v>
      </c>
      <c r="J2" s="15">
        <v>5</v>
      </c>
      <c r="K2" s="16">
        <v>0</v>
      </c>
      <c r="L2" s="16">
        <v>22</v>
      </c>
      <c r="M2" s="16">
        <v>0</v>
      </c>
      <c r="N2" s="14">
        <v>62</v>
      </c>
      <c r="O2" s="14">
        <f>ROUND(N2*H2,2)</f>
        <v>868</v>
      </c>
      <c r="P2" s="14">
        <v>0</v>
      </c>
      <c r="Q2" s="14">
        <v>0</v>
      </c>
      <c r="R2" s="14">
        <v>0</v>
      </c>
      <c r="S2" s="14">
        <f>SUM(O2:R2)</f>
        <v>868</v>
      </c>
      <c r="T2" s="19">
        <v>0</v>
      </c>
      <c r="U2" s="14">
        <v>0</v>
      </c>
      <c r="V2" s="14">
        <v>0</v>
      </c>
      <c r="W2" s="14">
        <v>0</v>
      </c>
      <c r="X2" s="14">
        <v>0</v>
      </c>
      <c r="Y2" s="14">
        <v>0</v>
      </c>
      <c r="Z2" s="14">
        <v>110</v>
      </c>
      <c r="AA2" s="14">
        <v>0</v>
      </c>
      <c r="AB2" s="14">
        <f>SUM(U2:AA2)</f>
        <v>110</v>
      </c>
      <c r="AC2" s="14">
        <f>S2-AB2</f>
        <v>758</v>
      </c>
    </row>
    <row r="3" s="2" customFormat="1" ht="18.75" customHeight="1" spans="1:29">
      <c r="A3" s="7" t="s">
        <v>150</v>
      </c>
      <c r="B3" s="7" t="s">
        <v>34</v>
      </c>
      <c r="C3" s="7" t="s">
        <v>35</v>
      </c>
      <c r="D3" s="8" t="s">
        <v>151</v>
      </c>
      <c r="E3" s="7" t="s">
        <v>48</v>
      </c>
      <c r="F3" s="8" t="s">
        <v>49</v>
      </c>
      <c r="G3" s="9" t="s">
        <v>133</v>
      </c>
      <c r="H3" s="10">
        <v>14</v>
      </c>
      <c r="I3" s="14">
        <v>20</v>
      </c>
      <c r="J3" s="15">
        <v>13</v>
      </c>
      <c r="K3" s="16">
        <v>0</v>
      </c>
      <c r="L3" s="16">
        <v>43</v>
      </c>
      <c r="M3" s="16">
        <v>0</v>
      </c>
      <c r="N3" s="14">
        <v>147</v>
      </c>
      <c r="O3" s="14">
        <f>ROUND(N3*H3,2)</f>
        <v>2058</v>
      </c>
      <c r="P3" s="14">
        <v>0</v>
      </c>
      <c r="Q3" s="14">
        <v>0</v>
      </c>
      <c r="R3" s="14">
        <v>0</v>
      </c>
      <c r="S3" s="14">
        <f>SUM(O3:R3)</f>
        <v>2058</v>
      </c>
      <c r="T3" s="19">
        <v>0</v>
      </c>
      <c r="U3" s="14">
        <v>0</v>
      </c>
      <c r="V3" s="14">
        <v>0</v>
      </c>
      <c r="W3" s="14">
        <v>0</v>
      </c>
      <c r="X3" s="14">
        <v>0</v>
      </c>
      <c r="Y3" s="14">
        <v>0</v>
      </c>
      <c r="Z3" s="14">
        <v>55</v>
      </c>
      <c r="AA3" s="14">
        <v>0</v>
      </c>
      <c r="AB3" s="14">
        <f>SUM(U3:AA3)</f>
        <v>55</v>
      </c>
      <c r="AC3" s="14">
        <f>S3-AB3</f>
        <v>2003</v>
      </c>
    </row>
    <row r="4" s="2" customFormat="1" ht="18.75" customHeight="1" spans="1:29">
      <c r="A4" s="7" t="s">
        <v>152</v>
      </c>
      <c r="B4" s="7" t="s">
        <v>34</v>
      </c>
      <c r="C4" s="7" t="s">
        <v>35</v>
      </c>
      <c r="D4" s="8" t="s">
        <v>151</v>
      </c>
      <c r="E4" s="7" t="s">
        <v>48</v>
      </c>
      <c r="F4" s="8" t="s">
        <v>49</v>
      </c>
      <c r="G4" s="9" t="s">
        <v>133</v>
      </c>
      <c r="H4" s="10">
        <v>14</v>
      </c>
      <c r="I4" s="14">
        <v>20</v>
      </c>
      <c r="J4" s="15">
        <v>12</v>
      </c>
      <c r="K4" s="16">
        <v>0</v>
      </c>
      <c r="L4" s="16">
        <v>40</v>
      </c>
      <c r="M4" s="16">
        <v>0</v>
      </c>
      <c r="N4" s="14">
        <v>136</v>
      </c>
      <c r="O4" s="14">
        <f>ROUND(N4*H4,2)</f>
        <v>1904</v>
      </c>
      <c r="P4" s="14">
        <v>0</v>
      </c>
      <c r="Q4" s="14">
        <v>0</v>
      </c>
      <c r="R4" s="14">
        <v>0</v>
      </c>
      <c r="S4" s="14">
        <f>SUM(O4:R4)</f>
        <v>1904</v>
      </c>
      <c r="T4" s="19">
        <v>0</v>
      </c>
      <c r="U4" s="14">
        <v>0</v>
      </c>
      <c r="V4" s="14">
        <v>0</v>
      </c>
      <c r="W4" s="14">
        <v>0</v>
      </c>
      <c r="X4" s="14">
        <v>0</v>
      </c>
      <c r="Y4" s="14">
        <v>0</v>
      </c>
      <c r="Z4" s="14">
        <v>55</v>
      </c>
      <c r="AA4" s="14">
        <v>0</v>
      </c>
      <c r="AB4" s="14">
        <f>SUM(U4:AA4)</f>
        <v>55</v>
      </c>
      <c r="AC4" s="14">
        <f>S4-AB4</f>
        <v>1849</v>
      </c>
    </row>
  </sheetData>
  <conditionalFormatting sqref="A1">
    <cfRule type="duplicateValues" dxfId="0" priority="1"/>
  </conditionalFormatting>
  <dataValidations count="1">
    <dataValidation type="list" allowBlank="1" showInputMessage="1" showErrorMessage="1" sqref="E2:E4">
      <formula1>"在职,离职,自离,辞退"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天弋小时工</vt:lpstr>
      <vt:lpstr>天弋派遣</vt:lpstr>
      <vt:lpstr>天量派遣</vt:lpstr>
      <vt:lpstr>天量小时工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未定义</cp:lastModifiedBy>
  <dcterms:created xsi:type="dcterms:W3CDTF">2006-09-16T00:00:00Z</dcterms:created>
  <dcterms:modified xsi:type="dcterms:W3CDTF">2021-01-06T15:25:29Z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2052-11.1.0.9991</vt:lpwstr>
  </property>
</Properties>
</file>